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<sst xmlns="http://schemas.openxmlformats.org/spreadsheetml/2006/main" count="187" uniqueCount="137">
  <si>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</si>
  <si>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</si>
  <si>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</si>
  <si>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</si>
  <si>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</si>
  <si>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</si>
  <si>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</si>
  <si>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</si>
  <si>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</si>
  <si>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</si>
  <si>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</si>
  <si>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</si>
  <si>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</si>
  <si>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</si>
  <si>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</si>
  <si>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</si>
  <si>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</si>
  <si>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</si>
  <si>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</si>
  <si>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</si>
  <si>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</si>
  <si>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</si>
  <si>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</si>
  <si>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</si>
  <si>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</si>
  <si>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</si>
  <si>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</si>
  <si>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</si>
  <si>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</si>
  <si>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</si>
  <si>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</si>
  <si>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</si>
  <si>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</si>
  <si>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</si>
  <si>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</si>
  <si>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</si>
  <si>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</si>
  <si>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</si>
  <si>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</si>
  <si>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</si>
  <si>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</si>
  <si>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</si>
  <si>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</si>
  <si>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</si>
  <si>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</si>
  <si>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</si>
  <si>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</si>
  <si>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</si>
  <si>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</si>
  <si>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</si>
  <si>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</si>
  <si>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</si>
  <si>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</si>
  <si>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</si>
  <si>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</si>
  <si>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</si>
  <si>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</si>
  <si>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</si>
  <si>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</si>
  <si>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</si>
  <si>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</si>
  <si>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</si>
  <si>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</si>
  <si>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</si>
  <si>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</si>
  <si>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</si>
  <si>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</si>
  <si>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</si>
  <si>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</si>
  <si>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</si>
  <si>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</si>
  <si>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</si>
  <si>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</si>
  <si>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</si>
  <si>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</si>
  <si>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</si>
  <si>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</si>
  <si>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</si>
  <si>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</si>
  <si>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</si>
  <si>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</si>
  <si>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</si>
  <si>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</si>
  <si>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</si>
  <si>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</si>
  <si>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</si>
  <si>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</si>
  <si>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</si>
  <si>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</si>
  <si>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</si>
  <si>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</si>
  <si>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</si>
  <si>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</si>
  <si>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(i)</t>
  </si>
  <si>
    <t>(ii)</t>
  </si>
  <si>
    <t>(iii)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</si>
  <si>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</si>
  <si>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</si>
  <si>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</si>
  <si>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</si>
  <si>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</si>
  <si>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March 2004</t>
  </si>
  <si>
    <t>1 April/Moranang 2004</t>
  </si>
  <si>
    <t>2004/2005 Year (April - March) / Ngwaga wa 2004/2005 (Moranang - Mopitlwe) (2)</t>
  </si>
  <si>
    <t>Closing stock</t>
  </si>
  <si>
    <t>Dithoto tsa ho tswala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</si>
  <si>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</si>
  <si>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</si>
  <si>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</si>
  <si>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</si>
  <si>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</si>
  <si>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Defetiso (-) / Tlhaelo (+) ya dithoto</t>
  </si>
  <si>
    <t xml:space="preserve">The surplus/deficit figures are partly due to bitter sorghum dispatched but received and </t>
  </si>
  <si>
    <t>utilised as sweet sorghum and vice versa.</t>
  </si>
  <si>
    <t>2 808</t>
  </si>
  <si>
    <t xml:space="preserve">Dithomelo(+)/dikamogelo gotlhegotlhe(-)  </t>
  </si>
  <si>
    <t>February 2004 (On request of the industry.)</t>
  </si>
  <si>
    <t>Tlhakole 2004 (Ka kopo ya intaseteri.)</t>
  </si>
  <si>
    <t>31 December/Sedimonthole 2004</t>
  </si>
  <si>
    <t xml:space="preserve">December 2004 </t>
  </si>
  <si>
    <t>Sedimonthole 2004</t>
  </si>
  <si>
    <t>1 December/Sedimonthole 2004</t>
  </si>
  <si>
    <t xml:space="preserve">Dipalo tsa lefetiso/tlhaelo di tlile ka ntlha ya gore mabele a a mogege a a rometsweng </t>
  </si>
  <si>
    <t>mme a amogetswe e bile a dirisitswe jaaka mabele a a monate fela jalo a a monate a dirisitswe a le a a mogege.</t>
  </si>
  <si>
    <t>31 January/Ferikgong 2005</t>
  </si>
  <si>
    <t>31 January/Ferikgong 2004</t>
  </si>
  <si>
    <t>1 January/Ferikgong 2005</t>
  </si>
  <si>
    <t xml:space="preserve">January 2005 </t>
  </si>
  <si>
    <t>April 2004 - January 2005</t>
  </si>
  <si>
    <t>Moranang 2004 - Ferikgong 2005</t>
  </si>
  <si>
    <t>SMI-022005</t>
  </si>
  <si>
    <t>April 2003 - January 2004</t>
  </si>
  <si>
    <t>Moranang 2003 - Ferikgong 2004</t>
  </si>
  <si>
    <t>321 529</t>
  </si>
  <si>
    <t>45 124</t>
  </si>
  <si>
    <t>Ferikgong 2005</t>
  </si>
  <si>
    <t xml:space="preserve">Surplus(-)/Deficit(+) (iii)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</si>
</sst>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u val="single"/>
      <sz val="18"/>
      <color indexed="8"/>
      <name val="Arial"/>
      <family val="2"/>
    </font>
    <font>
      <u val="single"/>
      <sz val="18"/>
      <name val="Arial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sz val="18"/>
      <color indexed="6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0" fontId="9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7" fillId="0" borderId="19" xfId="0" applyFont="1" applyFill="1" applyBorder="1" applyAlignment="1" quotePrefix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vertical="center"/>
    </xf>
    <xf numFmtId="0" fontId="7" fillId="0" borderId="31" xfId="0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9" fillId="0" borderId="3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34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 quotePrefix="1">
      <alignment horizontal="lef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quotePrefix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64" fontId="9" fillId="0" borderId="35" xfId="0" applyNumberFormat="1" applyFont="1" applyFill="1" applyBorder="1" applyAlignment="1">
      <alignment horizontal="right" vertical="center"/>
    </xf>
    <xf numFmtId="164" fontId="9" fillId="0" borderId="36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 vertical="center"/>
    </xf>
    <xf numFmtId="164" fontId="9" fillId="0" borderId="38" xfId="0" applyNumberFormat="1" applyFont="1" applyFill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 quotePrefix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42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43" xfId="0" applyNumberFormat="1" applyFont="1" applyFill="1" applyBorder="1" applyAlignment="1">
      <alignment vertical="center"/>
    </xf>
    <xf numFmtId="164" fontId="9" fillId="0" borderId="44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9" fillId="0" borderId="45" xfId="0" applyNumberFormat="1" applyFont="1" applyFill="1" applyBorder="1" applyAlignment="1">
      <alignment vertical="center"/>
    </xf>
    <xf numFmtId="164" fontId="9" fillId="0" borderId="46" xfId="0" applyNumberFormat="1" applyFont="1" applyFill="1" applyBorder="1" applyAlignment="1">
      <alignment vertical="center"/>
    </xf>
    <xf numFmtId="164" fontId="9" fillId="0" borderId="47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164" fontId="9" fillId="0" borderId="48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right" vertical="center"/>
    </xf>
    <xf numFmtId="164" fontId="9" fillId="0" borderId="49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 quotePrefix="1">
      <alignment horizontal="center" vertical="center"/>
    </xf>
    <xf numFmtId="164" fontId="9" fillId="0" borderId="27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>
      <alignment vertical="center"/>
    </xf>
    <xf numFmtId="164" fontId="9" fillId="0" borderId="51" xfId="0" applyNumberFormat="1" applyFont="1" applyFill="1" applyBorder="1" applyAlignment="1" quotePrefix="1">
      <alignment horizontal="center" vertical="center"/>
    </xf>
    <xf numFmtId="164" fontId="9" fillId="0" borderId="26" xfId="0" applyNumberFormat="1" applyFont="1" applyFill="1" applyBorder="1" applyAlignment="1">
      <alignment vertical="center"/>
    </xf>
    <xf numFmtId="164" fontId="9" fillId="0" borderId="31" xfId="0" applyNumberFormat="1" applyFont="1" applyFill="1" applyBorder="1" applyAlignment="1">
      <alignment vertical="center"/>
    </xf>
    <xf numFmtId="164" fontId="9" fillId="0" borderId="52" xfId="0" applyNumberFormat="1" applyFont="1" applyFill="1" applyBorder="1" applyAlignment="1" quotePrefix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 quotePrefix="1">
      <alignment horizontal="center" vertical="center"/>
    </xf>
    <xf numFmtId="164" fontId="9" fillId="0" borderId="53" xfId="0" applyNumberFormat="1" applyFont="1" applyFill="1" applyBorder="1" applyAlignment="1" quotePrefix="1">
      <alignment horizontal="center" vertical="center"/>
    </xf>
    <xf numFmtId="164" fontId="9" fillId="0" borderId="6" xfId="0" applyNumberFormat="1" applyFont="1" applyFill="1" applyBorder="1" applyAlignment="1" quotePrefix="1">
      <alignment horizontal="center" vertical="center"/>
    </xf>
    <xf numFmtId="164" fontId="9" fillId="0" borderId="7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 quotePrefix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164" fontId="9" fillId="0" borderId="55" xfId="0" applyNumberFormat="1" applyFont="1" applyFill="1" applyBorder="1" applyAlignment="1" quotePrefix="1">
      <alignment horizontal="center" vertical="center"/>
    </xf>
    <xf numFmtId="164" fontId="9" fillId="0" borderId="56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164" fontId="9" fillId="0" borderId="15" xfId="0" applyNumberFormat="1" applyFont="1" applyFill="1" applyBorder="1" applyAlignment="1">
      <alignment vertical="center"/>
    </xf>
    <xf numFmtId="164" fontId="9" fillId="0" borderId="57" xfId="0" applyNumberFormat="1" applyFont="1" applyFill="1" applyBorder="1" applyAlignment="1">
      <alignment vertical="center"/>
    </xf>
    <xf numFmtId="164" fontId="9" fillId="0" borderId="58" xfId="0" applyNumberFormat="1" applyFont="1" applyFill="1" applyBorder="1" applyAlignment="1">
      <alignment vertical="center"/>
    </xf>
    <xf numFmtId="164" fontId="9" fillId="0" borderId="59" xfId="0" applyNumberFormat="1" applyFont="1" applyFill="1" applyBorder="1" applyAlignment="1">
      <alignment vertical="center"/>
    </xf>
    <xf numFmtId="164" fontId="9" fillId="0" borderId="60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9" fillId="0" borderId="57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12" fillId="0" borderId="53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quotePrefix="1">
      <alignment horizontal="center" vertical="center"/>
    </xf>
    <xf numFmtId="49" fontId="9" fillId="0" borderId="40" xfId="0" applyNumberFormat="1" applyFont="1" applyFill="1" applyBorder="1" applyAlignment="1" quotePrefix="1">
      <alignment horizontal="center" vertical="center"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4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 quotePrefix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" fontId="9" fillId="0" borderId="32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 quotePrefix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 applyAlignment="1" quotePrefix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" fontId="9" fillId="0" borderId="33" xfId="0" applyNumberFormat="1" applyFont="1" applyFill="1" applyBorder="1" applyAlignment="1" quotePrefix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3168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3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69</xdr:row>
      <xdr:rowOff>0</xdr:rowOff>
    </xdr:from>
    <xdr:to>
      <xdr:col>17</xdr:col>
      <xdr:colOff>104775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6311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4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3" customFormat="1" ht="30.75" customHeight="1">
      <c r="A1" s="251"/>
      <c r="B1" s="252"/>
      <c r="C1" s="253"/>
      <c r="D1" s="260" t="s">
        <v>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2" t="s">
        <v>130</v>
      </c>
      <c r="R1" s="263"/>
      <c r="S1" s="264"/>
      <c r="T1" s="4"/>
    </row>
    <row r="2" spans="1:20" s="3" customFormat="1" ht="26.25" customHeight="1">
      <c r="A2" s="254"/>
      <c r="B2" s="255"/>
      <c r="C2" s="256"/>
      <c r="D2" s="268" t="s">
        <v>96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5"/>
      <c r="R2" s="266"/>
      <c r="S2" s="267"/>
      <c r="T2" s="4"/>
    </row>
    <row r="3" spans="1:20" s="3" customFormat="1" ht="27" customHeight="1" thickBot="1">
      <c r="A3" s="254"/>
      <c r="B3" s="255"/>
      <c r="C3" s="256"/>
      <c r="D3" s="270" t="s">
        <v>103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65"/>
      <c r="R3" s="266"/>
      <c r="S3" s="267"/>
      <c r="T3" s="4"/>
    </row>
    <row r="4" spans="1:166" s="37" customFormat="1" ht="24.75" customHeight="1">
      <c r="A4" s="254"/>
      <c r="B4" s="255"/>
      <c r="C4" s="256"/>
      <c r="D4" s="272" t="s">
        <v>119</v>
      </c>
      <c r="E4" s="209"/>
      <c r="F4" s="230"/>
      <c r="G4" s="272" t="s">
        <v>127</v>
      </c>
      <c r="H4" s="209"/>
      <c r="I4" s="230"/>
      <c r="J4" s="273" t="s">
        <v>1</v>
      </c>
      <c r="K4" s="230"/>
      <c r="L4" s="230"/>
      <c r="M4" s="35"/>
      <c r="N4" s="273" t="s">
        <v>1</v>
      </c>
      <c r="O4" s="230"/>
      <c r="P4" s="230"/>
      <c r="Q4" s="265"/>
      <c r="R4" s="266"/>
      <c r="S4" s="26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37" customFormat="1" ht="24.75" customHeight="1">
      <c r="A5" s="254"/>
      <c r="B5" s="255"/>
      <c r="C5" s="256"/>
      <c r="D5" s="242" t="s">
        <v>120</v>
      </c>
      <c r="E5" s="232"/>
      <c r="F5" s="233"/>
      <c r="G5" s="242" t="s">
        <v>135</v>
      </c>
      <c r="H5" s="232"/>
      <c r="I5" s="233"/>
      <c r="J5" s="242" t="s">
        <v>128</v>
      </c>
      <c r="K5" s="232"/>
      <c r="L5" s="243"/>
      <c r="M5" s="39"/>
      <c r="N5" s="242" t="s">
        <v>131</v>
      </c>
      <c r="O5" s="232"/>
      <c r="P5" s="243"/>
      <c r="Q5" s="244">
        <v>38407</v>
      </c>
      <c r="R5" s="245"/>
      <c r="S5" s="2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6" spans="1:166" s="8" customFormat="1" ht="24.75" customHeight="1" thickBot="1">
      <c r="A6" s="254"/>
      <c r="B6" s="255"/>
      <c r="C6" s="256"/>
      <c r="D6" s="240"/>
      <c r="E6" s="226"/>
      <c r="F6" s="226"/>
      <c r="G6" s="240" t="s">
        <v>100</v>
      </c>
      <c r="H6" s="227"/>
      <c r="I6" s="226"/>
      <c r="J6" s="240" t="s">
        <v>129</v>
      </c>
      <c r="K6" s="227"/>
      <c r="L6" s="241"/>
      <c r="M6" s="41" t="s">
        <v>3</v>
      </c>
      <c r="N6" s="240" t="s">
        <v>132</v>
      </c>
      <c r="O6" s="227"/>
      <c r="P6" s="241"/>
      <c r="Q6" s="247"/>
      <c r="R6" s="245"/>
      <c r="S6" s="246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8" customFormat="1" ht="24.75" customHeight="1">
      <c r="A7" s="254"/>
      <c r="B7" s="255"/>
      <c r="C7" s="256"/>
      <c r="D7" s="42" t="s">
        <v>4</v>
      </c>
      <c r="E7" s="43" t="s">
        <v>5</v>
      </c>
      <c r="F7" s="38"/>
      <c r="G7" s="42" t="s">
        <v>4</v>
      </c>
      <c r="H7" s="43" t="s">
        <v>5</v>
      </c>
      <c r="I7" s="38"/>
      <c r="J7" s="42" t="s">
        <v>4</v>
      </c>
      <c r="K7" s="43" t="s">
        <v>5</v>
      </c>
      <c r="L7" s="38"/>
      <c r="M7" s="44" t="s">
        <v>6</v>
      </c>
      <c r="N7" s="42" t="s">
        <v>4</v>
      </c>
      <c r="O7" s="43" t="s">
        <v>5</v>
      </c>
      <c r="P7" s="38"/>
      <c r="Q7" s="247"/>
      <c r="R7" s="245"/>
      <c r="S7" s="24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</row>
    <row r="8" spans="1:166" s="8" customFormat="1" ht="24.75" customHeight="1">
      <c r="A8" s="254"/>
      <c r="B8" s="255"/>
      <c r="C8" s="256"/>
      <c r="D8" s="45" t="s">
        <v>7</v>
      </c>
      <c r="E8" s="46" t="s">
        <v>8</v>
      </c>
      <c r="F8" s="38" t="s">
        <v>9</v>
      </c>
      <c r="G8" s="45" t="s">
        <v>7</v>
      </c>
      <c r="H8" s="46" t="s">
        <v>8</v>
      </c>
      <c r="I8" s="38" t="s">
        <v>9</v>
      </c>
      <c r="J8" s="45" t="s">
        <v>7</v>
      </c>
      <c r="K8" s="46" t="s">
        <v>8</v>
      </c>
      <c r="L8" s="38" t="s">
        <v>9</v>
      </c>
      <c r="M8" s="44"/>
      <c r="N8" s="45" t="s">
        <v>7</v>
      </c>
      <c r="O8" s="46" t="s">
        <v>8</v>
      </c>
      <c r="P8" s="38" t="s">
        <v>9</v>
      </c>
      <c r="Q8" s="247"/>
      <c r="R8" s="245"/>
      <c r="S8" s="246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</row>
    <row r="9" spans="1:166" s="8" customFormat="1" ht="24.75" customHeight="1" thickBot="1">
      <c r="A9" s="257"/>
      <c r="B9" s="258"/>
      <c r="C9" s="259"/>
      <c r="D9" s="47" t="s">
        <v>10</v>
      </c>
      <c r="E9" s="48" t="s">
        <v>11</v>
      </c>
      <c r="F9" s="49" t="s">
        <v>12</v>
      </c>
      <c r="G9" s="47" t="s">
        <v>10</v>
      </c>
      <c r="H9" s="48" t="s">
        <v>11</v>
      </c>
      <c r="I9" s="49" t="s">
        <v>12</v>
      </c>
      <c r="J9" s="47" t="s">
        <v>10</v>
      </c>
      <c r="K9" s="48" t="s">
        <v>11</v>
      </c>
      <c r="L9" s="49" t="s">
        <v>12</v>
      </c>
      <c r="M9" s="50"/>
      <c r="N9" s="47" t="s">
        <v>10</v>
      </c>
      <c r="O9" s="48" t="s">
        <v>11</v>
      </c>
      <c r="P9" s="49" t="s">
        <v>12</v>
      </c>
      <c r="Q9" s="248"/>
      <c r="R9" s="249"/>
      <c r="S9" s="25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</row>
    <row r="10" spans="1:166" s="8" customFormat="1" ht="24.75" customHeight="1" thickBot="1">
      <c r="A10" s="234" t="s">
        <v>99</v>
      </c>
      <c r="B10" s="235"/>
      <c r="C10" s="236"/>
      <c r="D10" s="237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4" t="s">
        <v>13</v>
      </c>
      <c r="R10" s="235"/>
      <c r="S10" s="236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37" customFormat="1" ht="24.75" customHeight="1" thickBot="1">
      <c r="A11" s="239" t="s">
        <v>14</v>
      </c>
      <c r="B11" s="230"/>
      <c r="C11" s="230"/>
      <c r="D11" s="206" t="s">
        <v>121</v>
      </c>
      <c r="E11" s="207"/>
      <c r="F11" s="208"/>
      <c r="G11" s="228" t="s">
        <v>126</v>
      </c>
      <c r="H11" s="229"/>
      <c r="I11" s="229"/>
      <c r="J11" s="206" t="s">
        <v>102</v>
      </c>
      <c r="K11" s="207"/>
      <c r="L11" s="208"/>
      <c r="M11" s="51"/>
      <c r="N11" s="206" t="s">
        <v>97</v>
      </c>
      <c r="O11" s="207"/>
      <c r="P11" s="208"/>
      <c r="Q11" s="239" t="s">
        <v>15</v>
      </c>
      <c r="R11" s="209"/>
      <c r="S11" s="210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8" customFormat="1" ht="24.75" customHeight="1" thickBot="1">
      <c r="A12" s="52" t="s">
        <v>16</v>
      </c>
      <c r="B12" s="53"/>
      <c r="C12" s="54"/>
      <c r="D12" s="134">
        <v>230.2</v>
      </c>
      <c r="E12" s="135">
        <v>21.4</v>
      </c>
      <c r="F12" s="136">
        <f>SUM(D12:E12)</f>
        <v>251.6</v>
      </c>
      <c r="G12" s="135">
        <f>D48</f>
        <v>216.59999999999997</v>
      </c>
      <c r="H12" s="135">
        <f>E48</f>
        <v>18.099999999999998</v>
      </c>
      <c r="I12" s="136">
        <f>SUM(G12:H12)</f>
        <v>234.69999999999996</v>
      </c>
      <c r="J12" s="134">
        <v>44.5</v>
      </c>
      <c r="K12" s="135">
        <v>4.9</v>
      </c>
      <c r="L12" s="136">
        <f>SUM(J12:K12)</f>
        <v>49.4</v>
      </c>
      <c r="M12" s="137">
        <f>ROUND(L12-P12,2)/P12*100</f>
        <v>13.82488479262673</v>
      </c>
      <c r="N12" s="134">
        <v>31.4</v>
      </c>
      <c r="O12" s="135">
        <v>12</v>
      </c>
      <c r="P12" s="138">
        <f>SUM(N12:O12)</f>
        <v>43.4</v>
      </c>
      <c r="Q12" s="55"/>
      <c r="S12" s="56" t="s">
        <v>17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</row>
    <row r="13" spans="1:19" s="11" customFormat="1" ht="24.75" customHeight="1">
      <c r="A13" s="52"/>
      <c r="B13" s="53"/>
      <c r="C13" s="53"/>
      <c r="D13" s="57"/>
      <c r="E13" s="57"/>
      <c r="F13" s="57"/>
      <c r="G13" s="57"/>
      <c r="H13" s="57"/>
      <c r="I13" s="57"/>
      <c r="J13" s="230" t="s">
        <v>1</v>
      </c>
      <c r="K13" s="230"/>
      <c r="L13" s="230"/>
      <c r="M13" s="58"/>
      <c r="N13" s="230" t="s">
        <v>1</v>
      </c>
      <c r="O13" s="230"/>
      <c r="P13" s="230"/>
      <c r="Q13" s="55"/>
      <c r="S13" s="56"/>
    </row>
    <row r="14" spans="1:19" s="11" customFormat="1" ht="24.75" customHeight="1">
      <c r="A14" s="52"/>
      <c r="B14" s="53"/>
      <c r="C14" s="53"/>
      <c r="D14" s="59"/>
      <c r="E14" s="59"/>
      <c r="F14" s="59"/>
      <c r="G14" s="59"/>
      <c r="H14" s="59"/>
      <c r="I14" s="59"/>
      <c r="J14" s="231" t="s">
        <v>128</v>
      </c>
      <c r="K14" s="232"/>
      <c r="L14" s="233"/>
      <c r="M14" s="60"/>
      <c r="N14" s="231" t="s">
        <v>131</v>
      </c>
      <c r="O14" s="232"/>
      <c r="P14" s="233"/>
      <c r="Q14" s="55"/>
      <c r="S14" s="56"/>
    </row>
    <row r="15" spans="1:166" s="37" customFormat="1" ht="24.75" customHeight="1" thickBot="1">
      <c r="A15" s="61"/>
      <c r="B15" s="36"/>
      <c r="C15" s="36"/>
      <c r="D15" s="226"/>
      <c r="E15" s="226"/>
      <c r="F15" s="226"/>
      <c r="G15" s="40"/>
      <c r="H15" s="40"/>
      <c r="I15" s="40"/>
      <c r="J15" s="226" t="s">
        <v>129</v>
      </c>
      <c r="K15" s="227"/>
      <c r="L15" s="226"/>
      <c r="M15" s="62"/>
      <c r="N15" s="226" t="s">
        <v>132</v>
      </c>
      <c r="O15" s="227"/>
      <c r="P15" s="226"/>
      <c r="Q15" s="60"/>
      <c r="R15" s="63"/>
      <c r="S15" s="6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</row>
    <row r="16" spans="1:166" s="8" customFormat="1" ht="24.75" customHeight="1" thickBot="1">
      <c r="A16" s="52" t="s">
        <v>18</v>
      </c>
      <c r="B16" s="65"/>
      <c r="C16" s="65"/>
      <c r="D16" s="139">
        <f aca="true" t="shared" si="0" ref="D16:L16">SUM(D17:D18)</f>
        <v>0.9</v>
      </c>
      <c r="E16" s="118">
        <f t="shared" si="0"/>
        <v>0</v>
      </c>
      <c r="F16" s="142">
        <f t="shared" si="0"/>
        <v>0.9</v>
      </c>
      <c r="G16" s="139">
        <f t="shared" si="0"/>
        <v>0.9</v>
      </c>
      <c r="H16" s="118">
        <f t="shared" si="0"/>
        <v>0.1</v>
      </c>
      <c r="I16" s="142">
        <f t="shared" si="0"/>
        <v>1</v>
      </c>
      <c r="J16" s="139">
        <f t="shared" si="0"/>
        <v>326.9</v>
      </c>
      <c r="K16" s="118">
        <f t="shared" si="0"/>
        <v>45.1</v>
      </c>
      <c r="L16" s="136">
        <f t="shared" si="0"/>
        <v>372</v>
      </c>
      <c r="M16" s="141" t="s">
        <v>19</v>
      </c>
      <c r="N16" s="139">
        <f>SUM(N17:N18)</f>
        <v>215</v>
      </c>
      <c r="O16" s="118">
        <f>SUM(O17:O18)</f>
        <v>25.6</v>
      </c>
      <c r="P16" s="136">
        <f>SUM(P17:P18)</f>
        <v>240.6</v>
      </c>
      <c r="Q16" s="55"/>
      <c r="R16" s="55"/>
      <c r="S16" s="56" t="s">
        <v>20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</row>
    <row r="17" spans="1:166" s="8" customFormat="1" ht="24.75" customHeight="1">
      <c r="A17" s="52"/>
      <c r="B17" s="66" t="s">
        <v>83</v>
      </c>
      <c r="C17" s="67"/>
      <c r="D17" s="144">
        <v>0.9</v>
      </c>
      <c r="E17" s="145">
        <v>0</v>
      </c>
      <c r="F17" s="143">
        <f>SUM(D17:E17)</f>
        <v>0.9</v>
      </c>
      <c r="G17" s="144">
        <v>0.9</v>
      </c>
      <c r="H17" s="145">
        <v>0.1</v>
      </c>
      <c r="I17" s="143">
        <f>SUM(G17:H17)</f>
        <v>1</v>
      </c>
      <c r="J17" s="144">
        <v>321.5</v>
      </c>
      <c r="K17" s="145">
        <v>45.1</v>
      </c>
      <c r="L17" s="143">
        <f>SUM(J17:K17)</f>
        <v>366.6</v>
      </c>
      <c r="M17" s="146">
        <f>ROUND(L17-P17,2)/P17*100</f>
        <v>73.08781869688387</v>
      </c>
      <c r="N17" s="144">
        <v>189.2</v>
      </c>
      <c r="O17" s="145">
        <v>22.6</v>
      </c>
      <c r="P17" s="143">
        <f>SUM(N17:O17)</f>
        <v>211.79999999999998</v>
      </c>
      <c r="Q17" s="68"/>
      <c r="R17" s="69" t="s">
        <v>84</v>
      </c>
      <c r="S17" s="7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s="8" customFormat="1" ht="24.75" customHeight="1" thickBot="1">
      <c r="A18" s="52"/>
      <c r="B18" s="71" t="s">
        <v>21</v>
      </c>
      <c r="C18" s="72"/>
      <c r="D18" s="147">
        <v>0</v>
      </c>
      <c r="E18" s="148">
        <v>0</v>
      </c>
      <c r="F18" s="149">
        <f>SUM(D18:E18)</f>
        <v>0</v>
      </c>
      <c r="G18" s="147">
        <v>0</v>
      </c>
      <c r="H18" s="148">
        <v>0</v>
      </c>
      <c r="I18" s="149">
        <f>SUM(G18:H18)</f>
        <v>0</v>
      </c>
      <c r="J18" s="147">
        <v>5.4</v>
      </c>
      <c r="K18" s="148">
        <v>0</v>
      </c>
      <c r="L18" s="149">
        <f>SUM(J18:K18)</f>
        <v>5.4</v>
      </c>
      <c r="M18" s="151" t="s">
        <v>19</v>
      </c>
      <c r="N18" s="147">
        <v>25.8</v>
      </c>
      <c r="O18" s="148">
        <v>3</v>
      </c>
      <c r="P18" s="149">
        <f>SUM(N18:O18)</f>
        <v>28.8</v>
      </c>
      <c r="Q18" s="73"/>
      <c r="R18" s="74" t="s">
        <v>22</v>
      </c>
      <c r="S18" s="7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s="8" customFormat="1" ht="9" customHeight="1" thickBot="1">
      <c r="A19" s="52"/>
      <c r="B19" s="11"/>
      <c r="C19" s="11"/>
      <c r="D19" s="117"/>
      <c r="E19" s="117"/>
      <c r="F19" s="117"/>
      <c r="G19" s="117"/>
      <c r="H19" s="117"/>
      <c r="I19" s="117"/>
      <c r="J19" s="117"/>
      <c r="K19" s="117"/>
      <c r="L19" s="117"/>
      <c r="M19" s="119"/>
      <c r="N19" s="117"/>
      <c r="O19" s="117"/>
      <c r="P19" s="117"/>
      <c r="Q19" s="75"/>
      <c r="R19" s="75"/>
      <c r="S19" s="7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s="8" customFormat="1" ht="24.75" customHeight="1" thickBot="1">
      <c r="A20" s="52" t="s">
        <v>23</v>
      </c>
      <c r="B20" s="76"/>
      <c r="C20" s="65"/>
      <c r="D20" s="112">
        <f aca="true" t="shared" si="1" ref="D20:L20">D22+D28+D32+D33</f>
        <v>12.899999999999999</v>
      </c>
      <c r="E20" s="118">
        <f t="shared" si="1"/>
        <v>3.1</v>
      </c>
      <c r="F20" s="135">
        <f t="shared" si="1"/>
        <v>16.000000000000004</v>
      </c>
      <c r="G20" s="112">
        <f t="shared" si="1"/>
        <v>9.700000000000001</v>
      </c>
      <c r="H20" s="118">
        <f t="shared" si="1"/>
        <v>1.9</v>
      </c>
      <c r="I20" s="135">
        <f t="shared" si="1"/>
        <v>11.600000000000001</v>
      </c>
      <c r="J20" s="112">
        <f t="shared" si="1"/>
        <v>135.70000000000002</v>
      </c>
      <c r="K20" s="118">
        <f t="shared" si="1"/>
        <v>30.2</v>
      </c>
      <c r="L20" s="196">
        <f t="shared" si="1"/>
        <v>165.89999999999998</v>
      </c>
      <c r="M20" s="201">
        <f>ROUND(L20-P20,2)/P20*100</f>
        <v>6.9632495164410075</v>
      </c>
      <c r="N20" s="112">
        <f>N22+N28+N32+N33</f>
        <v>126.1</v>
      </c>
      <c r="O20" s="118">
        <f>O22+O28+O32+O33</f>
        <v>29</v>
      </c>
      <c r="P20" s="138">
        <f>P22+P28+P32+P33</f>
        <v>155.09999999999997</v>
      </c>
      <c r="Q20" s="55"/>
      <c r="R20" s="55"/>
      <c r="S20" s="56" t="s">
        <v>24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s="8" customFormat="1" ht="24.75" customHeight="1">
      <c r="A21" s="52"/>
      <c r="B21" s="77" t="s">
        <v>25</v>
      </c>
      <c r="C21" s="78"/>
      <c r="D21" s="139">
        <f aca="true" t="shared" si="2" ref="D21:L21">D22+D28</f>
        <v>12.1</v>
      </c>
      <c r="E21" s="166">
        <f t="shared" si="2"/>
        <v>3</v>
      </c>
      <c r="F21" s="145">
        <f t="shared" si="2"/>
        <v>15.100000000000001</v>
      </c>
      <c r="G21" s="139">
        <f t="shared" si="2"/>
        <v>8.8</v>
      </c>
      <c r="H21" s="166">
        <f t="shared" si="2"/>
        <v>1.9</v>
      </c>
      <c r="I21" s="145">
        <f t="shared" si="2"/>
        <v>10.700000000000001</v>
      </c>
      <c r="J21" s="139">
        <f t="shared" si="2"/>
        <v>128.60000000000002</v>
      </c>
      <c r="K21" s="166">
        <f t="shared" si="2"/>
        <v>29.3</v>
      </c>
      <c r="L21" s="142">
        <f t="shared" si="2"/>
        <v>157.89999999999998</v>
      </c>
      <c r="M21" s="201">
        <f>ROUND(L21-P21,2)/P21*100</f>
        <v>4.708222811671088</v>
      </c>
      <c r="N21" s="139">
        <f>N22+N28</f>
        <v>122.5</v>
      </c>
      <c r="O21" s="166">
        <f>O22+O28</f>
        <v>28.3</v>
      </c>
      <c r="P21" s="140">
        <f>P22+P28</f>
        <v>150.79999999999998</v>
      </c>
      <c r="Q21" s="79"/>
      <c r="R21" s="80" t="s">
        <v>26</v>
      </c>
      <c r="S21" s="56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s="8" customFormat="1" ht="24.75" customHeight="1">
      <c r="A22" s="52"/>
      <c r="B22" s="81"/>
      <c r="C22" s="82" t="s">
        <v>27</v>
      </c>
      <c r="D22" s="197">
        <f>SUM(D23:D27)</f>
        <v>11.4</v>
      </c>
      <c r="E22" s="198">
        <f>E23+E24+E25+E26+E27</f>
        <v>2.9</v>
      </c>
      <c r="F22" s="153">
        <f>SUM(F23:F27)</f>
        <v>14.3</v>
      </c>
      <c r="G22" s="197">
        <f>SUM(G23:G27)</f>
        <v>8.200000000000001</v>
      </c>
      <c r="H22" s="198">
        <f>H23+H24+H25+H26+H27</f>
        <v>1.9</v>
      </c>
      <c r="I22" s="153">
        <f>SUM(I23:I27)</f>
        <v>10.100000000000001</v>
      </c>
      <c r="J22" s="197">
        <f>SUM(J23:J27)</f>
        <v>121.10000000000001</v>
      </c>
      <c r="K22" s="198">
        <f>K23+K24+K25+K26+K27</f>
        <v>28.6</v>
      </c>
      <c r="L22" s="200">
        <f>SUM(L23:L27)</f>
        <v>149.7</v>
      </c>
      <c r="M22" s="202">
        <f>ROUND(L22-P22,2)/P22*100</f>
        <v>5.6457304163726185</v>
      </c>
      <c r="N22" s="197">
        <f>SUM(N23:N27)</f>
        <v>116.7</v>
      </c>
      <c r="O22" s="198">
        <f>O23+O24+O25+O26+O27</f>
        <v>25</v>
      </c>
      <c r="P22" s="153">
        <f>SUM(P23:P27)</f>
        <v>141.7</v>
      </c>
      <c r="Q22" s="75" t="s">
        <v>28</v>
      </c>
      <c r="R22" s="83"/>
      <c r="S22" s="5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s="8" customFormat="1" ht="24.75" customHeight="1">
      <c r="A23" s="52"/>
      <c r="B23" s="84"/>
      <c r="C23" s="66" t="s">
        <v>29</v>
      </c>
      <c r="D23" s="155">
        <v>0.1</v>
      </c>
      <c r="E23" s="156">
        <v>2.3</v>
      </c>
      <c r="F23" s="157">
        <f aca="true" t="shared" si="3" ref="F23:F33">SUM(D23:E23)</f>
        <v>2.4</v>
      </c>
      <c r="G23" s="155">
        <v>1.1</v>
      </c>
      <c r="H23" s="156">
        <v>1</v>
      </c>
      <c r="I23" s="157">
        <f>SUM(G23:H23)</f>
        <v>2.1</v>
      </c>
      <c r="J23" s="155">
        <v>7.5</v>
      </c>
      <c r="K23" s="156">
        <v>14.4</v>
      </c>
      <c r="L23" s="157">
        <f>SUM(J23:K23)</f>
        <v>21.9</v>
      </c>
      <c r="M23" s="159">
        <f>ROUND(L23-P23,2)/P23*100</f>
        <v>23.728813559322035</v>
      </c>
      <c r="N23" s="155">
        <v>9.7</v>
      </c>
      <c r="O23" s="156">
        <v>8</v>
      </c>
      <c r="P23" s="157">
        <f>SUM(N23:O23)</f>
        <v>17.7</v>
      </c>
      <c r="Q23" s="69" t="s">
        <v>30</v>
      </c>
      <c r="R23" s="85"/>
      <c r="S23" s="7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1:166" s="8" customFormat="1" ht="24.75" customHeight="1">
      <c r="A24" s="52"/>
      <c r="B24" s="86"/>
      <c r="C24" s="87" t="s">
        <v>31</v>
      </c>
      <c r="D24" s="160">
        <v>5</v>
      </c>
      <c r="E24" s="161">
        <v>0.6</v>
      </c>
      <c r="F24" s="158">
        <f t="shared" si="3"/>
        <v>5.6</v>
      </c>
      <c r="G24" s="160">
        <v>2.7</v>
      </c>
      <c r="H24" s="161">
        <v>0.9</v>
      </c>
      <c r="I24" s="158">
        <f>SUM(G24:H24)</f>
        <v>3.6</v>
      </c>
      <c r="J24" s="160">
        <v>50.7</v>
      </c>
      <c r="K24" s="161">
        <v>14.1</v>
      </c>
      <c r="L24" s="158">
        <f>SUM(J24:K24)</f>
        <v>64.8</v>
      </c>
      <c r="M24" s="127">
        <f>ROUND(L24-P24,2)/P24*100</f>
        <v>4.854368932038835</v>
      </c>
      <c r="N24" s="160">
        <v>49.3</v>
      </c>
      <c r="O24" s="161">
        <v>12.5</v>
      </c>
      <c r="P24" s="158">
        <f>SUM(N24:O24)</f>
        <v>61.8</v>
      </c>
      <c r="Q24" s="88" t="s">
        <v>32</v>
      </c>
      <c r="R24" s="85"/>
      <c r="S24" s="7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</row>
    <row r="25" spans="1:166" s="8" customFormat="1" ht="24.75" customHeight="1">
      <c r="A25" s="52"/>
      <c r="B25" s="86"/>
      <c r="C25" s="87" t="s">
        <v>33</v>
      </c>
      <c r="D25" s="160">
        <v>5</v>
      </c>
      <c r="E25" s="161">
        <v>0</v>
      </c>
      <c r="F25" s="158">
        <f t="shared" si="3"/>
        <v>5</v>
      </c>
      <c r="G25" s="160">
        <v>4.4</v>
      </c>
      <c r="H25" s="161">
        <v>0</v>
      </c>
      <c r="I25" s="158">
        <f>SUM(G25:H25)</f>
        <v>4.4</v>
      </c>
      <c r="J25" s="160">
        <v>52.2</v>
      </c>
      <c r="K25" s="161">
        <v>0.1</v>
      </c>
      <c r="L25" s="158">
        <f>SUM(J25:K25)</f>
        <v>52.300000000000004</v>
      </c>
      <c r="M25" s="127">
        <f aca="true" t="shared" si="4" ref="M25:M33">ROUND(L25-P25,2)/P25*100</f>
        <v>-2.2429906542056073</v>
      </c>
      <c r="N25" s="160">
        <v>50.2</v>
      </c>
      <c r="O25" s="161">
        <v>3.3</v>
      </c>
      <c r="P25" s="158">
        <f>SUM(N25:O25)</f>
        <v>53.5</v>
      </c>
      <c r="Q25" s="88" t="s">
        <v>34</v>
      </c>
      <c r="R25" s="85"/>
      <c r="S25" s="7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6" s="8" customFormat="1" ht="24.75" customHeight="1">
      <c r="A26" s="52"/>
      <c r="B26" s="86"/>
      <c r="C26" s="87" t="s">
        <v>35</v>
      </c>
      <c r="D26" s="160">
        <v>0</v>
      </c>
      <c r="E26" s="161">
        <v>0</v>
      </c>
      <c r="F26" s="158">
        <f t="shared" si="3"/>
        <v>0</v>
      </c>
      <c r="G26" s="160">
        <v>0</v>
      </c>
      <c r="H26" s="161">
        <v>0</v>
      </c>
      <c r="I26" s="158">
        <f>SUM(G26:H26)</f>
        <v>0</v>
      </c>
      <c r="J26" s="160">
        <v>0</v>
      </c>
      <c r="K26" s="161">
        <v>0</v>
      </c>
      <c r="L26" s="158">
        <f>SUM(J26:K26)</f>
        <v>0</v>
      </c>
      <c r="M26" s="127">
        <f>ROUND(L26-P26,2)/P26*100</f>
        <v>-100</v>
      </c>
      <c r="N26" s="160">
        <v>0.1</v>
      </c>
      <c r="O26" s="161">
        <v>0</v>
      </c>
      <c r="P26" s="158">
        <f>SUM(N26:O26)</f>
        <v>0.1</v>
      </c>
      <c r="Q26" s="88" t="s">
        <v>36</v>
      </c>
      <c r="R26" s="85"/>
      <c r="S26" s="7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6" s="8" customFormat="1" ht="24.75" customHeight="1">
      <c r="A27" s="52"/>
      <c r="B27" s="86"/>
      <c r="C27" s="89" t="s">
        <v>37</v>
      </c>
      <c r="D27" s="160">
        <v>1.3</v>
      </c>
      <c r="E27" s="161">
        <v>0</v>
      </c>
      <c r="F27" s="158">
        <f t="shared" si="3"/>
        <v>1.3</v>
      </c>
      <c r="G27" s="160">
        <v>0</v>
      </c>
      <c r="H27" s="161">
        <v>0</v>
      </c>
      <c r="I27" s="158">
        <f>SUM(G27:H27)</f>
        <v>0</v>
      </c>
      <c r="J27" s="160">
        <v>10.7</v>
      </c>
      <c r="K27" s="161">
        <v>0</v>
      </c>
      <c r="L27" s="158">
        <f>SUM(J27:K27)</f>
        <v>10.7</v>
      </c>
      <c r="M27" s="127">
        <f t="shared" si="4"/>
        <v>24.41860465116279</v>
      </c>
      <c r="N27" s="160">
        <v>7.4</v>
      </c>
      <c r="O27" s="161">
        <v>1.2</v>
      </c>
      <c r="P27" s="158">
        <f>SUM(N27:O27)</f>
        <v>8.6</v>
      </c>
      <c r="Q27" s="74" t="s">
        <v>38</v>
      </c>
      <c r="R27" s="83"/>
      <c r="S27" s="7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6" s="8" customFormat="1" ht="24.75" customHeight="1">
      <c r="A28" s="52"/>
      <c r="B28" s="86"/>
      <c r="C28" s="11" t="s">
        <v>39</v>
      </c>
      <c r="D28" s="198">
        <f aca="true" t="shared" si="5" ref="D28:L28">D29+D30+D31</f>
        <v>0.7</v>
      </c>
      <c r="E28" s="198">
        <f t="shared" si="5"/>
        <v>0.1</v>
      </c>
      <c r="F28" s="153">
        <f t="shared" si="5"/>
        <v>0.8</v>
      </c>
      <c r="G28" s="198">
        <f t="shared" si="5"/>
        <v>0.6</v>
      </c>
      <c r="H28" s="198">
        <f t="shared" si="5"/>
        <v>0</v>
      </c>
      <c r="I28" s="153">
        <f t="shared" si="5"/>
        <v>0.6</v>
      </c>
      <c r="J28" s="198">
        <f t="shared" si="5"/>
        <v>7.5</v>
      </c>
      <c r="K28" s="198">
        <f t="shared" si="5"/>
        <v>0.7</v>
      </c>
      <c r="L28" s="153">
        <f t="shared" si="5"/>
        <v>8.2</v>
      </c>
      <c r="M28" s="154">
        <f t="shared" si="4"/>
        <v>-9.89010989010989</v>
      </c>
      <c r="N28" s="198">
        <f>N29+N30+N31</f>
        <v>5.8</v>
      </c>
      <c r="O28" s="198">
        <f>O29+O30+O31</f>
        <v>3.3000000000000003</v>
      </c>
      <c r="P28" s="153">
        <f>P29+P30+P31</f>
        <v>9.1</v>
      </c>
      <c r="Q28" s="75" t="s">
        <v>40</v>
      </c>
      <c r="R28" s="83"/>
      <c r="S28" s="7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</row>
    <row r="29" spans="1:166" s="8" customFormat="1" ht="24.75" customHeight="1">
      <c r="A29" s="52"/>
      <c r="B29" s="84"/>
      <c r="C29" s="66" t="s">
        <v>41</v>
      </c>
      <c r="D29" s="155">
        <v>0</v>
      </c>
      <c r="E29" s="156">
        <v>0</v>
      </c>
      <c r="F29" s="158">
        <f t="shared" si="3"/>
        <v>0</v>
      </c>
      <c r="G29" s="155">
        <v>0</v>
      </c>
      <c r="H29" s="156">
        <v>0</v>
      </c>
      <c r="I29" s="158">
        <f>SUM(G29:H29)</f>
        <v>0</v>
      </c>
      <c r="J29" s="155">
        <v>0.7</v>
      </c>
      <c r="K29" s="156">
        <v>0</v>
      </c>
      <c r="L29" s="158">
        <f>SUM(J29:K29)</f>
        <v>0.7</v>
      </c>
      <c r="M29" s="127">
        <f t="shared" si="4"/>
        <v>-36.36363636363637</v>
      </c>
      <c r="N29" s="155">
        <v>1.1</v>
      </c>
      <c r="O29" s="156">
        <v>0</v>
      </c>
      <c r="P29" s="158">
        <f>SUM(N29:O29)</f>
        <v>1.1</v>
      </c>
      <c r="Q29" s="69" t="s">
        <v>42</v>
      </c>
      <c r="R29" s="85"/>
      <c r="S29" s="7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</row>
    <row r="30" spans="1:166" s="8" customFormat="1" ht="24.75" customHeight="1">
      <c r="A30" s="52"/>
      <c r="B30" s="86"/>
      <c r="C30" s="87" t="s">
        <v>43</v>
      </c>
      <c r="D30" s="160">
        <v>0.4</v>
      </c>
      <c r="E30" s="161">
        <v>0</v>
      </c>
      <c r="F30" s="158">
        <f t="shared" si="3"/>
        <v>0.4</v>
      </c>
      <c r="G30" s="160">
        <v>0.5</v>
      </c>
      <c r="H30" s="161">
        <v>0</v>
      </c>
      <c r="I30" s="158">
        <f>SUM(G30:H30)</f>
        <v>0.5</v>
      </c>
      <c r="J30" s="160">
        <v>4.9</v>
      </c>
      <c r="K30" s="161">
        <v>0</v>
      </c>
      <c r="L30" s="158">
        <f>SUM(J30:K30)</f>
        <v>4.9</v>
      </c>
      <c r="M30" s="127">
        <f t="shared" si="4"/>
        <v>19.512195121951223</v>
      </c>
      <c r="N30" s="160">
        <v>4</v>
      </c>
      <c r="O30" s="161">
        <v>0.1</v>
      </c>
      <c r="P30" s="158">
        <f>SUM(N30:O30)</f>
        <v>4.1</v>
      </c>
      <c r="Q30" s="88" t="s">
        <v>44</v>
      </c>
      <c r="R30" s="85"/>
      <c r="S30" s="7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</row>
    <row r="31" spans="1:166" s="8" customFormat="1" ht="24.75" customHeight="1">
      <c r="A31" s="52"/>
      <c r="B31" s="86"/>
      <c r="C31" s="89" t="s">
        <v>45</v>
      </c>
      <c r="D31" s="162">
        <v>0.3</v>
      </c>
      <c r="E31" s="163">
        <v>0.1</v>
      </c>
      <c r="F31" s="158">
        <f t="shared" si="3"/>
        <v>0.4</v>
      </c>
      <c r="G31" s="162">
        <v>0.1</v>
      </c>
      <c r="H31" s="163">
        <v>0</v>
      </c>
      <c r="I31" s="158">
        <f>SUM(G31:H31)</f>
        <v>0.1</v>
      </c>
      <c r="J31" s="162">
        <v>1.9</v>
      </c>
      <c r="K31" s="163">
        <v>0.7</v>
      </c>
      <c r="L31" s="158">
        <f>SUM(J31:K31)</f>
        <v>2.5999999999999996</v>
      </c>
      <c r="M31" s="128">
        <f t="shared" si="4"/>
        <v>-33.33333333333333</v>
      </c>
      <c r="N31" s="162">
        <v>0.7</v>
      </c>
      <c r="O31" s="163">
        <v>3.2</v>
      </c>
      <c r="P31" s="158">
        <f>SUM(N31:O31)</f>
        <v>3.9000000000000004</v>
      </c>
      <c r="Q31" s="74" t="s">
        <v>46</v>
      </c>
      <c r="R31" s="83"/>
      <c r="S31" s="7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</row>
    <row r="32" spans="1:166" s="8" customFormat="1" ht="24.75" customHeight="1">
      <c r="A32" s="52"/>
      <c r="B32" s="81" t="s">
        <v>47</v>
      </c>
      <c r="C32" s="90"/>
      <c r="D32" s="160">
        <v>0.7</v>
      </c>
      <c r="E32" s="161">
        <v>0.1</v>
      </c>
      <c r="F32" s="157">
        <f t="shared" si="3"/>
        <v>0.7999999999999999</v>
      </c>
      <c r="G32" s="160">
        <v>0.8</v>
      </c>
      <c r="H32" s="161">
        <v>0</v>
      </c>
      <c r="I32" s="157">
        <f>SUM(G32:H32)</f>
        <v>0.8</v>
      </c>
      <c r="J32" s="160">
        <v>6.2</v>
      </c>
      <c r="K32" s="161">
        <v>0.7</v>
      </c>
      <c r="L32" s="157">
        <f>SUM(J32:K32)</f>
        <v>6.9</v>
      </c>
      <c r="M32" s="127">
        <f t="shared" si="4"/>
        <v>122.5806451612903</v>
      </c>
      <c r="N32" s="160">
        <v>2.6</v>
      </c>
      <c r="O32" s="161">
        <v>0.5</v>
      </c>
      <c r="P32" s="157">
        <f>SUM(N32:O32)</f>
        <v>3.1</v>
      </c>
      <c r="Q32" s="75"/>
      <c r="R32" s="83" t="s">
        <v>48</v>
      </c>
      <c r="S32" s="7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</row>
    <row r="33" spans="1:166" s="8" customFormat="1" ht="24.75" customHeight="1" thickBot="1">
      <c r="A33" s="52"/>
      <c r="B33" s="91" t="s">
        <v>85</v>
      </c>
      <c r="C33" s="92"/>
      <c r="D33" s="147">
        <v>0.1</v>
      </c>
      <c r="E33" s="148">
        <v>0</v>
      </c>
      <c r="F33" s="149">
        <f t="shared" si="3"/>
        <v>0.1</v>
      </c>
      <c r="G33" s="147">
        <v>0.1</v>
      </c>
      <c r="H33" s="148">
        <v>0</v>
      </c>
      <c r="I33" s="149">
        <f>SUM(G33:H33)</f>
        <v>0.1</v>
      </c>
      <c r="J33" s="147">
        <v>0.9</v>
      </c>
      <c r="K33" s="148">
        <v>0.2</v>
      </c>
      <c r="L33" s="149">
        <f>SUM(J33:K33)</f>
        <v>1.1</v>
      </c>
      <c r="M33" s="165">
        <f t="shared" si="4"/>
        <v>-8.333333333333334</v>
      </c>
      <c r="N33" s="147">
        <v>1</v>
      </c>
      <c r="O33" s="148">
        <v>0.2</v>
      </c>
      <c r="P33" s="149">
        <f>SUM(N33:O33)</f>
        <v>1.2</v>
      </c>
      <c r="Q33" s="93"/>
      <c r="R33" s="94" t="s">
        <v>49</v>
      </c>
      <c r="S33" s="7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</row>
    <row r="34" spans="1:166" s="8" customFormat="1" ht="9" customHeight="1" thickBot="1">
      <c r="A34" s="52"/>
      <c r="B34" s="53"/>
      <c r="C34" s="53"/>
      <c r="D34" s="117"/>
      <c r="E34" s="117"/>
      <c r="F34" s="117"/>
      <c r="G34" s="117"/>
      <c r="H34" s="117"/>
      <c r="I34" s="117"/>
      <c r="J34" s="117"/>
      <c r="K34" s="117"/>
      <c r="L34" s="117"/>
      <c r="M34" s="119"/>
      <c r="N34" s="117"/>
      <c r="O34" s="117"/>
      <c r="P34" s="117"/>
      <c r="Q34" s="55"/>
      <c r="R34" s="55"/>
      <c r="S34" s="56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</row>
    <row r="35" spans="1:166" s="8" customFormat="1" ht="24.75" customHeight="1" thickBot="1">
      <c r="A35" s="52" t="s">
        <v>86</v>
      </c>
      <c r="B35" s="65"/>
      <c r="C35" s="65"/>
      <c r="D35" s="139">
        <f>SUM(D36+D39)</f>
        <v>2.3000000000000003</v>
      </c>
      <c r="E35" s="118">
        <f>SUM(E36+E39)</f>
        <v>0.3</v>
      </c>
      <c r="F35" s="140">
        <f>SUM(D35:E35)</f>
        <v>2.6</v>
      </c>
      <c r="G35" s="139">
        <f>SUM(G36+G39)</f>
        <v>2.5</v>
      </c>
      <c r="H35" s="118">
        <f>SUM(H36+H39)</f>
        <v>0.3</v>
      </c>
      <c r="I35" s="140">
        <f>SUM(G35:H35)</f>
        <v>2.8</v>
      </c>
      <c r="J35" s="139">
        <f>SUM(J36+J39)</f>
        <v>27.3</v>
      </c>
      <c r="K35" s="118">
        <f>SUM(K36+K39)</f>
        <v>3.5</v>
      </c>
      <c r="L35" s="140">
        <f>SUM(J35:K35)</f>
        <v>30.8</v>
      </c>
      <c r="M35" s="141" t="s">
        <v>19</v>
      </c>
      <c r="N35" s="139">
        <f>SUM(N36+N39)</f>
        <v>37.49999999999999</v>
      </c>
      <c r="O35" s="118">
        <f>SUM(O36+O39)</f>
        <v>3.4</v>
      </c>
      <c r="P35" s="140">
        <f>SUM(N35:O35)</f>
        <v>40.89999999999999</v>
      </c>
      <c r="Q35" s="11"/>
      <c r="R35" s="11"/>
      <c r="S35" s="95" t="s">
        <v>88</v>
      </c>
      <c r="T35" s="11"/>
      <c r="U35" s="5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</row>
    <row r="36" spans="1:166" s="8" customFormat="1" ht="24.75" customHeight="1">
      <c r="A36" s="52"/>
      <c r="B36" s="77" t="s">
        <v>87</v>
      </c>
      <c r="C36" s="96"/>
      <c r="D36" s="139">
        <f>SUM(D37:D38)</f>
        <v>0.1</v>
      </c>
      <c r="E36" s="166">
        <f>SUM(E37:E38)</f>
        <v>0.3</v>
      </c>
      <c r="F36" s="199">
        <f aca="true" t="shared" si="6" ref="F36:F41">SUM(D36:E36)</f>
        <v>0.4</v>
      </c>
      <c r="G36" s="139">
        <f>SUM(G37:G38)</f>
        <v>0</v>
      </c>
      <c r="H36" s="166">
        <f>SUM(H37:H38)</f>
        <v>0.3</v>
      </c>
      <c r="I36" s="199">
        <f aca="true" t="shared" si="7" ref="I36:I41">SUM(G36:H36)</f>
        <v>0.3</v>
      </c>
      <c r="J36" s="139">
        <f>SUM(J37:J38)</f>
        <v>0.2</v>
      </c>
      <c r="K36" s="166">
        <f>SUM(K37:K38)</f>
        <v>3.5</v>
      </c>
      <c r="L36" s="199">
        <f aca="true" t="shared" si="8" ref="L36:L41">SUM(J36:K36)</f>
        <v>3.7</v>
      </c>
      <c r="M36" s="167" t="s">
        <v>19</v>
      </c>
      <c r="N36" s="139">
        <f>SUM(N37:N38)</f>
        <v>0.8</v>
      </c>
      <c r="O36" s="166">
        <f>SUM(O37:O38)</f>
        <v>3.1</v>
      </c>
      <c r="P36" s="199">
        <f aca="true" t="shared" si="9" ref="P36:P41">SUM(N36:O36)</f>
        <v>3.9000000000000004</v>
      </c>
      <c r="Q36" s="97"/>
      <c r="R36" s="80" t="s">
        <v>89</v>
      </c>
      <c r="S36" s="5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s="8" customFormat="1" ht="24.75" customHeight="1">
      <c r="A37" s="52"/>
      <c r="B37" s="98"/>
      <c r="C37" s="99" t="s">
        <v>50</v>
      </c>
      <c r="D37" s="168">
        <v>0.1</v>
      </c>
      <c r="E37" s="169">
        <v>0.3</v>
      </c>
      <c r="F37" s="158">
        <f t="shared" si="6"/>
        <v>0.4</v>
      </c>
      <c r="G37" s="168">
        <v>0</v>
      </c>
      <c r="H37" s="169">
        <v>0.3</v>
      </c>
      <c r="I37" s="158">
        <f t="shared" si="7"/>
        <v>0.3</v>
      </c>
      <c r="J37" s="168">
        <v>0.2</v>
      </c>
      <c r="K37" s="169">
        <v>3.5</v>
      </c>
      <c r="L37" s="158">
        <f t="shared" si="8"/>
        <v>3.7</v>
      </c>
      <c r="M37" s="170" t="s">
        <v>19</v>
      </c>
      <c r="N37" s="168">
        <v>0.8</v>
      </c>
      <c r="O37" s="169">
        <v>3.1</v>
      </c>
      <c r="P37" s="158">
        <f t="shared" si="9"/>
        <v>3.9000000000000004</v>
      </c>
      <c r="Q37" s="100" t="s">
        <v>51</v>
      </c>
      <c r="R37" s="88"/>
      <c r="S37" s="7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s="8" customFormat="1" ht="24.75" customHeight="1">
      <c r="A38" s="52"/>
      <c r="B38" s="98"/>
      <c r="C38" s="101" t="s">
        <v>52</v>
      </c>
      <c r="D38" s="171">
        <v>0</v>
      </c>
      <c r="E38" s="172">
        <v>0</v>
      </c>
      <c r="F38" s="164">
        <f t="shared" si="6"/>
        <v>0</v>
      </c>
      <c r="G38" s="171">
        <v>0</v>
      </c>
      <c r="H38" s="172">
        <v>0</v>
      </c>
      <c r="I38" s="164">
        <f t="shared" si="7"/>
        <v>0</v>
      </c>
      <c r="J38" s="171">
        <v>0</v>
      </c>
      <c r="K38" s="172">
        <v>0</v>
      </c>
      <c r="L38" s="164">
        <f t="shared" si="8"/>
        <v>0</v>
      </c>
      <c r="M38" s="173" t="s">
        <v>19</v>
      </c>
      <c r="N38" s="171">
        <v>0</v>
      </c>
      <c r="O38" s="172">
        <v>0</v>
      </c>
      <c r="P38" s="164">
        <f t="shared" si="9"/>
        <v>0</v>
      </c>
      <c r="Q38" s="102" t="s">
        <v>53</v>
      </c>
      <c r="R38" s="103"/>
      <c r="S38" s="7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s="8" customFormat="1" ht="24.75" customHeight="1">
      <c r="A39" s="52"/>
      <c r="B39" s="81" t="s">
        <v>54</v>
      </c>
      <c r="C39" s="28"/>
      <c r="D39" s="152">
        <f>SUM(D40:D41)</f>
        <v>2.2</v>
      </c>
      <c r="E39" s="117">
        <f>SUM(E40:E41)</f>
        <v>0</v>
      </c>
      <c r="F39" s="153">
        <f t="shared" si="6"/>
        <v>2.2</v>
      </c>
      <c r="G39" s="152">
        <f>SUM(G40:G41)</f>
        <v>2.5</v>
      </c>
      <c r="H39" s="117">
        <f>SUM(H40:H41)</f>
        <v>0</v>
      </c>
      <c r="I39" s="153">
        <f t="shared" si="7"/>
        <v>2.5</v>
      </c>
      <c r="J39" s="152">
        <f>SUM(J40:J41)</f>
        <v>27.1</v>
      </c>
      <c r="K39" s="117">
        <f>SUM(K40:K41)</f>
        <v>0</v>
      </c>
      <c r="L39" s="153">
        <f t="shared" si="8"/>
        <v>27.1</v>
      </c>
      <c r="M39" s="170" t="s">
        <v>19</v>
      </c>
      <c r="N39" s="152">
        <f>SUM(N40:N41)</f>
        <v>36.699999999999996</v>
      </c>
      <c r="O39" s="117">
        <f>SUM(O40:O41)</f>
        <v>0.3</v>
      </c>
      <c r="P39" s="153">
        <f t="shared" si="9"/>
        <v>36.99999999999999</v>
      </c>
      <c r="Q39" s="104"/>
      <c r="R39" s="80" t="s">
        <v>55</v>
      </c>
      <c r="S39" s="7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s="8" customFormat="1" ht="24.75" customHeight="1">
      <c r="A40" s="52"/>
      <c r="B40" s="98"/>
      <c r="C40" s="99" t="s">
        <v>56</v>
      </c>
      <c r="D40" s="168">
        <v>2.2</v>
      </c>
      <c r="E40" s="169">
        <v>0</v>
      </c>
      <c r="F40" s="158">
        <f t="shared" si="6"/>
        <v>2.2</v>
      </c>
      <c r="G40" s="168">
        <v>2.5</v>
      </c>
      <c r="H40" s="169">
        <v>0</v>
      </c>
      <c r="I40" s="158">
        <f t="shared" si="7"/>
        <v>2.5</v>
      </c>
      <c r="J40" s="168">
        <v>27.1</v>
      </c>
      <c r="K40" s="169">
        <v>0</v>
      </c>
      <c r="L40" s="158">
        <f t="shared" si="8"/>
        <v>27.1</v>
      </c>
      <c r="M40" s="170" t="s">
        <v>19</v>
      </c>
      <c r="N40" s="168">
        <v>35.9</v>
      </c>
      <c r="O40" s="169">
        <v>0.3</v>
      </c>
      <c r="P40" s="158">
        <f t="shared" si="9"/>
        <v>36.199999999999996</v>
      </c>
      <c r="Q40" s="100" t="s">
        <v>57</v>
      </c>
      <c r="R40" s="103"/>
      <c r="S40" s="7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s="8" customFormat="1" ht="24.75" customHeight="1" thickBot="1">
      <c r="A41" s="52"/>
      <c r="B41" s="105"/>
      <c r="C41" s="101" t="s">
        <v>58</v>
      </c>
      <c r="D41" s="174">
        <v>0</v>
      </c>
      <c r="E41" s="150">
        <v>0</v>
      </c>
      <c r="F41" s="149">
        <f t="shared" si="6"/>
        <v>0</v>
      </c>
      <c r="G41" s="174">
        <v>0</v>
      </c>
      <c r="H41" s="150">
        <v>0</v>
      </c>
      <c r="I41" s="149">
        <f t="shared" si="7"/>
        <v>0</v>
      </c>
      <c r="J41" s="174">
        <v>0</v>
      </c>
      <c r="K41" s="150">
        <v>0</v>
      </c>
      <c r="L41" s="149">
        <f t="shared" si="8"/>
        <v>0</v>
      </c>
      <c r="M41" s="175" t="s">
        <v>19</v>
      </c>
      <c r="N41" s="174">
        <v>0.8</v>
      </c>
      <c r="O41" s="150">
        <v>0</v>
      </c>
      <c r="P41" s="149">
        <f t="shared" si="9"/>
        <v>0.8</v>
      </c>
      <c r="Q41" s="102" t="s">
        <v>59</v>
      </c>
      <c r="R41" s="106"/>
      <c r="S41" s="7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s="8" customFormat="1" ht="9" customHeight="1" thickBot="1">
      <c r="A42" s="52"/>
      <c r="B42" s="90"/>
      <c r="C42" s="90"/>
      <c r="D42" s="117"/>
      <c r="E42" s="117"/>
      <c r="F42" s="117"/>
      <c r="G42" s="117"/>
      <c r="H42" s="117"/>
      <c r="I42" s="117"/>
      <c r="J42" s="117"/>
      <c r="K42" s="117"/>
      <c r="L42" s="117"/>
      <c r="M42" s="119"/>
      <c r="N42" s="117"/>
      <c r="O42" s="117"/>
      <c r="P42" s="117"/>
      <c r="Q42" s="75"/>
      <c r="R42" s="75"/>
      <c r="S42" s="7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s="8" customFormat="1" ht="24.75" customHeight="1" thickBot="1">
      <c r="A43" s="107" t="s">
        <v>60</v>
      </c>
      <c r="B43" s="53"/>
      <c r="C43" s="53"/>
      <c r="D43" s="112">
        <f aca="true" t="shared" si="10" ref="D43:L43">SUM(D44:D45)</f>
        <v>-0.7</v>
      </c>
      <c r="E43" s="118">
        <f t="shared" si="10"/>
        <v>-0.1</v>
      </c>
      <c r="F43" s="196">
        <f t="shared" si="10"/>
        <v>-0.8</v>
      </c>
      <c r="G43" s="112">
        <f t="shared" si="10"/>
        <v>3.5</v>
      </c>
      <c r="H43" s="118">
        <f t="shared" si="10"/>
        <v>-0.1</v>
      </c>
      <c r="I43" s="196">
        <f t="shared" si="10"/>
        <v>3.4</v>
      </c>
      <c r="J43" s="112">
        <f t="shared" si="10"/>
        <v>6.6</v>
      </c>
      <c r="K43" s="118">
        <f t="shared" si="10"/>
        <v>0.20000000000000007</v>
      </c>
      <c r="L43" s="196">
        <f t="shared" si="10"/>
        <v>6.799999999999999</v>
      </c>
      <c r="M43" s="176" t="s">
        <v>19</v>
      </c>
      <c r="N43" s="112">
        <f>SUM(N44:N45)</f>
        <v>7.800000000000001</v>
      </c>
      <c r="O43" s="118">
        <f>SUM(O44:O45)</f>
        <v>-3.5</v>
      </c>
      <c r="P43" s="136">
        <f>SUM(P44:P45)</f>
        <v>4.300000000000001</v>
      </c>
      <c r="Q43" s="55"/>
      <c r="R43" s="55"/>
      <c r="S43" s="56" t="s">
        <v>61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s="8" customFormat="1" ht="24.75" customHeight="1">
      <c r="A44" s="52"/>
      <c r="B44" s="66" t="s">
        <v>62</v>
      </c>
      <c r="C44" s="67"/>
      <c r="D44" s="160">
        <v>0.3</v>
      </c>
      <c r="E44" s="161">
        <v>0</v>
      </c>
      <c r="F44" s="158">
        <f>SUM(D44:E44)</f>
        <v>0.3</v>
      </c>
      <c r="G44" s="160">
        <v>0.1</v>
      </c>
      <c r="H44" s="161">
        <v>0</v>
      </c>
      <c r="I44" s="158">
        <f>SUM(G44:H44)</f>
        <v>0.1</v>
      </c>
      <c r="J44" s="160">
        <v>1</v>
      </c>
      <c r="K44" s="161">
        <v>0.9</v>
      </c>
      <c r="L44" s="158">
        <f>SUM(J44:K44)</f>
        <v>1.9</v>
      </c>
      <c r="M44" s="177" t="s">
        <v>19</v>
      </c>
      <c r="N44" s="160">
        <v>1.6</v>
      </c>
      <c r="O44" s="161">
        <v>-0.2</v>
      </c>
      <c r="P44" s="158">
        <f>SUM(N44:O44)</f>
        <v>1.4000000000000001</v>
      </c>
      <c r="Q44" s="68"/>
      <c r="R44" s="69" t="s">
        <v>115</v>
      </c>
      <c r="S44" s="7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1:166" s="8" customFormat="1" ht="24.75" customHeight="1" thickBot="1">
      <c r="A45" s="52"/>
      <c r="B45" s="108" t="s">
        <v>136</v>
      </c>
      <c r="C45" s="109"/>
      <c r="D45" s="147">
        <v>-1</v>
      </c>
      <c r="E45" s="148">
        <v>-0.1</v>
      </c>
      <c r="F45" s="149">
        <f>SUM(D45:E45)</f>
        <v>-1.1</v>
      </c>
      <c r="G45" s="147">
        <v>3.4</v>
      </c>
      <c r="H45" s="148">
        <v>-0.1</v>
      </c>
      <c r="I45" s="149">
        <f>SUM(G45:H45)</f>
        <v>3.3</v>
      </c>
      <c r="J45" s="147">
        <v>5.6</v>
      </c>
      <c r="K45" s="148">
        <v>-0.7</v>
      </c>
      <c r="L45" s="149">
        <f>SUM(J45:K45)</f>
        <v>4.8999999999999995</v>
      </c>
      <c r="M45" s="151" t="s">
        <v>19</v>
      </c>
      <c r="N45" s="147">
        <v>6.2</v>
      </c>
      <c r="O45" s="148">
        <v>-3.3</v>
      </c>
      <c r="P45" s="149">
        <f>SUM(N45:O45)</f>
        <v>2.9000000000000004</v>
      </c>
      <c r="Q45" s="73"/>
      <c r="R45" s="74" t="s">
        <v>90</v>
      </c>
      <c r="S45" s="7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</row>
    <row r="46" spans="1:166" s="8" customFormat="1" ht="10.5" customHeight="1" thickBot="1">
      <c r="A46" s="52"/>
      <c r="B46" s="28"/>
      <c r="C46" s="11"/>
      <c r="D46" s="117"/>
      <c r="E46" s="117"/>
      <c r="F46" s="117"/>
      <c r="G46" s="117"/>
      <c r="H46" s="117"/>
      <c r="I46" s="117"/>
      <c r="J46" s="117"/>
      <c r="K46" s="117"/>
      <c r="L46" s="117"/>
      <c r="M46" s="193"/>
      <c r="N46" s="117"/>
      <c r="O46" s="117"/>
      <c r="P46" s="117"/>
      <c r="Q46" s="26"/>
      <c r="R46" s="26"/>
      <c r="S46" s="7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</row>
    <row r="47" spans="1:166" s="37" customFormat="1" ht="24.75" customHeight="1" thickBot="1">
      <c r="A47" s="61"/>
      <c r="B47" s="36"/>
      <c r="C47" s="36"/>
      <c r="D47" s="228" t="s">
        <v>118</v>
      </c>
      <c r="E47" s="229"/>
      <c r="F47" s="229"/>
      <c r="G47" s="228" t="s">
        <v>124</v>
      </c>
      <c r="H47" s="229"/>
      <c r="I47" s="229"/>
      <c r="J47" s="228" t="s">
        <v>124</v>
      </c>
      <c r="K47" s="229"/>
      <c r="L47" s="229"/>
      <c r="M47" s="205"/>
      <c r="N47" s="228" t="s">
        <v>125</v>
      </c>
      <c r="O47" s="229"/>
      <c r="P47" s="229"/>
      <c r="Q47" s="63"/>
      <c r="R47" s="63"/>
      <c r="S47" s="64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</row>
    <row r="48" spans="1:166" s="8" customFormat="1" ht="24.75" customHeight="1" thickBot="1">
      <c r="A48" s="110" t="s">
        <v>63</v>
      </c>
      <c r="B48" s="111"/>
      <c r="C48" s="111"/>
      <c r="D48" s="112">
        <f>D12+D16-D20-D35-D43</f>
        <v>216.59999999999997</v>
      </c>
      <c r="E48" s="118">
        <f aca="true" t="shared" si="11" ref="E48:L48">E12+E16-E20-E35-E43</f>
        <v>18.099999999999998</v>
      </c>
      <c r="F48" s="196">
        <f t="shared" si="11"/>
        <v>234.70000000000002</v>
      </c>
      <c r="G48" s="112">
        <f>G12+G16-G20-G35-G43</f>
        <v>201.79999999999998</v>
      </c>
      <c r="H48" s="118">
        <f t="shared" si="11"/>
        <v>16.1</v>
      </c>
      <c r="I48" s="196">
        <f t="shared" si="11"/>
        <v>217.89999999999995</v>
      </c>
      <c r="J48" s="112">
        <f>J12+J16-J20-J35-J43</f>
        <v>201.79999999999995</v>
      </c>
      <c r="K48" s="118">
        <f t="shared" si="11"/>
        <v>16.1</v>
      </c>
      <c r="L48" s="196">
        <f t="shared" si="11"/>
        <v>217.89999999999998</v>
      </c>
      <c r="M48" s="178">
        <f>ROUND(L48-P48,2)/P48*100</f>
        <v>160.33452807646347</v>
      </c>
      <c r="N48" s="112">
        <f>N12+N16-N20-N35-N43</f>
        <v>75.00000000000001</v>
      </c>
      <c r="O48" s="118">
        <f>O12+O16-O20-O35-O43</f>
        <v>8.700000000000001</v>
      </c>
      <c r="P48" s="136">
        <f>P12+P16-P20-P35-P43</f>
        <v>83.70000000000005</v>
      </c>
      <c r="Q48" s="113"/>
      <c r="R48" s="113"/>
      <c r="S48" s="114" t="s">
        <v>64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</row>
    <row r="49" spans="1:166" s="8" customFormat="1" ht="24.75" customHeight="1" thickBot="1">
      <c r="A49" s="115"/>
      <c r="B49" s="116"/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79"/>
      <c r="N49" s="117"/>
      <c r="O49" s="117"/>
      <c r="P49" s="117"/>
      <c r="Q49" s="223"/>
      <c r="R49" s="223"/>
      <c r="S49" s="7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</row>
    <row r="50" spans="1:166" s="8" customFormat="1" ht="24.75" customHeight="1" thickBot="1">
      <c r="A50" s="107" t="s">
        <v>92</v>
      </c>
      <c r="B50" s="53"/>
      <c r="C50" s="53"/>
      <c r="D50" s="112">
        <f>D51+D52</f>
        <v>216.6</v>
      </c>
      <c r="E50" s="118">
        <f>SUM(E51:E52)</f>
        <v>18.099999999999998</v>
      </c>
      <c r="F50" s="196">
        <f>SUM(F51:F52)</f>
        <v>234.7</v>
      </c>
      <c r="G50" s="112">
        <f>G51+G52</f>
        <v>201.8</v>
      </c>
      <c r="H50" s="118">
        <f>SUM(H51:H52)</f>
        <v>16.1</v>
      </c>
      <c r="I50" s="196">
        <f>SUM(I51:I52)</f>
        <v>217.9</v>
      </c>
      <c r="J50" s="112">
        <f>J51+J52</f>
        <v>201.8</v>
      </c>
      <c r="K50" s="118">
        <f>SUM(K51:K52)</f>
        <v>16.1</v>
      </c>
      <c r="L50" s="136">
        <f>SUM(L51:L52)</f>
        <v>217.9</v>
      </c>
      <c r="M50" s="180">
        <f>ROUND(L50-P50,2)/P50*100</f>
        <v>160.33452807646358</v>
      </c>
      <c r="N50" s="112">
        <f>N51+N52</f>
        <v>75</v>
      </c>
      <c r="O50" s="118">
        <f>SUM(O51:O52)</f>
        <v>8.7</v>
      </c>
      <c r="P50" s="136">
        <f>SUM(P51:P52)</f>
        <v>83.69999999999999</v>
      </c>
      <c r="Q50" s="55"/>
      <c r="R50" s="55"/>
      <c r="S50" s="56" t="s">
        <v>91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</row>
    <row r="51" spans="1:166" s="8" customFormat="1" ht="24.75" customHeight="1">
      <c r="A51" s="27"/>
      <c r="B51" s="66" t="s">
        <v>65</v>
      </c>
      <c r="C51" s="67"/>
      <c r="D51" s="144">
        <v>163.6</v>
      </c>
      <c r="E51" s="161">
        <v>14.2</v>
      </c>
      <c r="F51" s="158">
        <f>SUM(D51:E51)</f>
        <v>177.79999999999998</v>
      </c>
      <c r="G51" s="144">
        <v>152.1</v>
      </c>
      <c r="H51" s="161">
        <v>12.5</v>
      </c>
      <c r="I51" s="158">
        <f>SUM(G51:H51)</f>
        <v>164.6</v>
      </c>
      <c r="J51" s="139">
        <f>G51</f>
        <v>152.1</v>
      </c>
      <c r="K51" s="203">
        <f>H51</f>
        <v>12.5</v>
      </c>
      <c r="L51" s="158">
        <f>SUM(J51:K51)</f>
        <v>164.6</v>
      </c>
      <c r="M51" s="146">
        <f>ROUND(L51-P51,2)/P51*100</f>
        <v>180.8873720136519</v>
      </c>
      <c r="N51" s="144">
        <v>51.8</v>
      </c>
      <c r="O51" s="161">
        <v>6.8</v>
      </c>
      <c r="P51" s="158">
        <f>SUM(N51:O51)</f>
        <v>58.599999999999994</v>
      </c>
      <c r="Q51" s="68"/>
      <c r="R51" s="69" t="s">
        <v>98</v>
      </c>
      <c r="S51" s="7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</row>
    <row r="52" spans="1:166" s="8" customFormat="1" ht="24.75" customHeight="1" thickBot="1">
      <c r="A52" s="27"/>
      <c r="B52" s="108" t="s">
        <v>66</v>
      </c>
      <c r="C52" s="109"/>
      <c r="D52" s="147">
        <v>53</v>
      </c>
      <c r="E52" s="148">
        <v>3.9</v>
      </c>
      <c r="F52" s="149">
        <f>SUM(D52:E52)</f>
        <v>56.9</v>
      </c>
      <c r="G52" s="147">
        <v>49.7</v>
      </c>
      <c r="H52" s="148">
        <v>3.6</v>
      </c>
      <c r="I52" s="149">
        <f>SUM(G52:H52)</f>
        <v>53.300000000000004</v>
      </c>
      <c r="J52" s="174">
        <f>G52</f>
        <v>49.7</v>
      </c>
      <c r="K52" s="150">
        <f>H52</f>
        <v>3.6</v>
      </c>
      <c r="L52" s="149">
        <f>SUM(J52:K52)</f>
        <v>53.300000000000004</v>
      </c>
      <c r="M52" s="181">
        <f>ROUND(L52-P52,2)/P52*100</f>
        <v>112.35059760956176</v>
      </c>
      <c r="N52" s="147">
        <v>23.2</v>
      </c>
      <c r="O52" s="148">
        <v>1.9</v>
      </c>
      <c r="P52" s="149">
        <f>SUM(N52:O52)</f>
        <v>25.099999999999998</v>
      </c>
      <c r="Q52" s="73"/>
      <c r="R52" s="74" t="s">
        <v>67</v>
      </c>
      <c r="S52" s="7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</row>
    <row r="53" spans="1:166" s="8" customFormat="1" ht="9" customHeight="1" thickBot="1">
      <c r="A53" s="107"/>
      <c r="B53" s="53"/>
      <c r="C53" s="53"/>
      <c r="D53" s="119"/>
      <c r="E53" s="119"/>
      <c r="F53" s="119"/>
      <c r="G53" s="119"/>
      <c r="H53" s="119"/>
      <c r="I53" s="119"/>
      <c r="J53" s="119"/>
      <c r="K53" s="119"/>
      <c r="L53" s="119"/>
      <c r="M53" s="182"/>
      <c r="N53" s="119"/>
      <c r="O53" s="119"/>
      <c r="P53" s="119"/>
      <c r="Q53" s="55"/>
      <c r="R53" s="55"/>
      <c r="S53" s="7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</row>
    <row r="54" spans="1:19" s="8" customFormat="1" ht="24.75" customHeight="1">
      <c r="A54" s="115" t="s">
        <v>106</v>
      </c>
      <c r="B54" s="120"/>
      <c r="C54" s="120"/>
      <c r="D54" s="121"/>
      <c r="E54" s="122"/>
      <c r="F54" s="183"/>
      <c r="G54" s="121"/>
      <c r="H54" s="122"/>
      <c r="I54" s="183"/>
      <c r="J54" s="121"/>
      <c r="K54" s="122"/>
      <c r="L54" s="183"/>
      <c r="M54" s="184"/>
      <c r="N54" s="121"/>
      <c r="O54" s="122"/>
      <c r="P54" s="183"/>
      <c r="Q54" s="224" t="s">
        <v>108</v>
      </c>
      <c r="R54" s="223"/>
      <c r="S54" s="225"/>
    </row>
    <row r="55" spans="1:19" s="8" customFormat="1" ht="24.75" customHeight="1">
      <c r="A55" s="27"/>
      <c r="B55" s="123"/>
      <c r="C55" s="123" t="s">
        <v>107</v>
      </c>
      <c r="D55" s="124"/>
      <c r="E55" s="75"/>
      <c r="F55" s="185"/>
      <c r="G55" s="124"/>
      <c r="H55" s="75"/>
      <c r="I55" s="185"/>
      <c r="J55" s="124"/>
      <c r="K55" s="75"/>
      <c r="L55" s="185"/>
      <c r="M55" s="186"/>
      <c r="N55" s="124"/>
      <c r="O55" s="75"/>
      <c r="P55" s="185"/>
      <c r="Q55" s="220" t="s">
        <v>109</v>
      </c>
      <c r="R55" s="221"/>
      <c r="S55" s="222"/>
    </row>
    <row r="56" spans="1:19" s="8" customFormat="1" ht="24.75" customHeight="1">
      <c r="A56" s="125"/>
      <c r="B56" s="90" t="s">
        <v>68</v>
      </c>
      <c r="C56" s="90"/>
      <c r="D56" s="126"/>
      <c r="E56" s="127"/>
      <c r="F56" s="187">
        <v>2.9</v>
      </c>
      <c r="G56" s="126"/>
      <c r="H56" s="127"/>
      <c r="I56" s="187">
        <f>F60</f>
        <v>0</v>
      </c>
      <c r="J56" s="126"/>
      <c r="K56" s="127"/>
      <c r="L56" s="187">
        <v>19.1</v>
      </c>
      <c r="M56" s="188" t="s">
        <v>19</v>
      </c>
      <c r="N56" s="126"/>
      <c r="O56" s="127"/>
      <c r="P56" s="189">
        <v>1.9</v>
      </c>
      <c r="Q56" s="216" t="s">
        <v>69</v>
      </c>
      <c r="R56" s="217"/>
      <c r="S56" s="70"/>
    </row>
    <row r="57" spans="1:19" s="8" customFormat="1" ht="24.75" customHeight="1">
      <c r="A57" s="125"/>
      <c r="B57" s="90" t="s">
        <v>70</v>
      </c>
      <c r="C57" s="90"/>
      <c r="D57" s="126"/>
      <c r="E57" s="127"/>
      <c r="F57" s="187">
        <v>0</v>
      </c>
      <c r="G57" s="126"/>
      <c r="H57" s="127"/>
      <c r="I57" s="187">
        <v>0</v>
      </c>
      <c r="J57" s="126"/>
      <c r="K57" s="127"/>
      <c r="L57" s="187">
        <v>7.9</v>
      </c>
      <c r="M57" s="188" t="s">
        <v>19</v>
      </c>
      <c r="N57" s="126"/>
      <c r="O57" s="127"/>
      <c r="P57" s="189">
        <v>0</v>
      </c>
      <c r="Q57" s="216" t="s">
        <v>71</v>
      </c>
      <c r="R57" s="217"/>
      <c r="S57" s="70"/>
    </row>
    <row r="58" spans="1:19" s="8" customFormat="1" ht="24.75" customHeight="1">
      <c r="A58" s="125"/>
      <c r="B58" s="90" t="s">
        <v>72</v>
      </c>
      <c r="C58" s="90"/>
      <c r="D58" s="126"/>
      <c r="E58" s="127"/>
      <c r="F58" s="187">
        <v>2.9</v>
      </c>
      <c r="G58" s="126"/>
      <c r="H58" s="127"/>
      <c r="I58" s="187">
        <v>0</v>
      </c>
      <c r="J58" s="126"/>
      <c r="K58" s="127"/>
      <c r="L58" s="187">
        <v>26.7</v>
      </c>
      <c r="M58" s="188" t="s">
        <v>19</v>
      </c>
      <c r="N58" s="126"/>
      <c r="O58" s="127"/>
      <c r="P58" s="189">
        <v>1.9</v>
      </c>
      <c r="Q58" s="216" t="s">
        <v>73</v>
      </c>
      <c r="R58" s="217"/>
      <c r="S58" s="70"/>
    </row>
    <row r="59" spans="1:19" s="8" customFormat="1" ht="24.75" customHeight="1">
      <c r="A59" s="125"/>
      <c r="B59" s="90" t="s">
        <v>74</v>
      </c>
      <c r="C59" s="90"/>
      <c r="D59" s="126"/>
      <c r="E59" s="128"/>
      <c r="F59" s="187">
        <v>0</v>
      </c>
      <c r="G59" s="126"/>
      <c r="H59" s="128"/>
      <c r="I59" s="187">
        <v>0</v>
      </c>
      <c r="J59" s="126"/>
      <c r="K59" s="128"/>
      <c r="L59" s="187">
        <v>0.3</v>
      </c>
      <c r="M59" s="173" t="s">
        <v>19</v>
      </c>
      <c r="N59" s="126"/>
      <c r="O59" s="128"/>
      <c r="P59" s="189">
        <f>SUM(N59:O59)</f>
        <v>0</v>
      </c>
      <c r="Q59" s="216" t="s">
        <v>111</v>
      </c>
      <c r="R59" s="217"/>
      <c r="S59" s="70"/>
    </row>
    <row r="60" spans="1:19" s="8" customFormat="1" ht="24.75" customHeight="1" thickBot="1">
      <c r="A60" s="129"/>
      <c r="B60" s="130" t="s">
        <v>104</v>
      </c>
      <c r="C60" s="130"/>
      <c r="D60" s="131"/>
      <c r="E60" s="132"/>
      <c r="F60" s="190">
        <f>F56+F57-F58-F59</f>
        <v>0</v>
      </c>
      <c r="G60" s="131"/>
      <c r="H60" s="132"/>
      <c r="I60" s="190">
        <f>I56+I57-I58-I59</f>
        <v>0</v>
      </c>
      <c r="J60" s="131"/>
      <c r="K60" s="132"/>
      <c r="L60" s="190">
        <f>L56+L57-L58-L59</f>
        <v>7.216449660063518E-16</v>
      </c>
      <c r="M60" s="191" t="s">
        <v>19</v>
      </c>
      <c r="N60" s="131"/>
      <c r="O60" s="132"/>
      <c r="P60" s="192">
        <v>0</v>
      </c>
      <c r="Q60" s="218" t="s">
        <v>105</v>
      </c>
      <c r="R60" s="219"/>
      <c r="S60" s="133"/>
    </row>
    <row r="61" spans="1:19" s="11" customFormat="1" ht="9" customHeight="1">
      <c r="A61" s="125"/>
      <c r="B61" s="90"/>
      <c r="C61" s="90"/>
      <c r="D61" s="127"/>
      <c r="E61" s="127"/>
      <c r="F61" s="127"/>
      <c r="G61" s="127"/>
      <c r="H61" s="127"/>
      <c r="I61" s="127"/>
      <c r="J61" s="127"/>
      <c r="K61" s="127"/>
      <c r="L61" s="127"/>
      <c r="M61" s="193"/>
      <c r="N61" s="127"/>
      <c r="O61" s="127"/>
      <c r="P61" s="127"/>
      <c r="Q61" s="75"/>
      <c r="R61" s="75"/>
      <c r="S61" s="70"/>
    </row>
    <row r="62" spans="1:171" s="8" customFormat="1" ht="24.75" customHeight="1">
      <c r="A62" s="211" t="s">
        <v>75</v>
      </c>
      <c r="B62" s="212"/>
      <c r="C62" s="212"/>
      <c r="D62" s="212"/>
      <c r="E62" s="212"/>
      <c r="F62" s="212"/>
      <c r="G62" s="212"/>
      <c r="H62" s="212"/>
      <c r="I62" s="212"/>
      <c r="J62" s="7" t="s">
        <v>93</v>
      </c>
      <c r="L62" s="9"/>
      <c r="M62" s="9"/>
      <c r="N62" s="9"/>
      <c r="O62" s="9"/>
      <c r="P62" s="9"/>
      <c r="Q62" s="9"/>
      <c r="R62" s="9" t="s">
        <v>76</v>
      </c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</row>
    <row r="63" spans="1:171" s="8" customFormat="1" ht="24.75" customHeight="1">
      <c r="A63" s="211" t="s">
        <v>77</v>
      </c>
      <c r="B63" s="212"/>
      <c r="C63" s="212"/>
      <c r="D63" s="212"/>
      <c r="E63" s="212"/>
      <c r="F63" s="212"/>
      <c r="G63" s="212"/>
      <c r="H63" s="212"/>
      <c r="I63" s="212"/>
      <c r="J63" s="12" t="s">
        <v>78</v>
      </c>
      <c r="L63" s="9"/>
      <c r="M63" s="9"/>
      <c r="N63" s="9"/>
      <c r="O63" s="9"/>
      <c r="P63" s="9"/>
      <c r="Q63" s="9"/>
      <c r="R63" s="9" t="s">
        <v>79</v>
      </c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</row>
    <row r="64" spans="1:171" s="8" customFormat="1" ht="24.75" customHeight="1">
      <c r="A64" s="5"/>
      <c r="B64" s="6"/>
      <c r="C64" s="6"/>
      <c r="D64" s="6"/>
      <c r="E64" s="6"/>
      <c r="F64" s="6"/>
      <c r="G64" s="6"/>
      <c r="H64" s="6"/>
      <c r="I64" s="13" t="s">
        <v>80</v>
      </c>
      <c r="J64" s="14"/>
      <c r="K64" s="15" t="s">
        <v>81</v>
      </c>
      <c r="L64" s="9"/>
      <c r="M64" s="9"/>
      <c r="N64" s="9"/>
      <c r="O64" s="9"/>
      <c r="P64" s="9"/>
      <c r="Q64" s="9"/>
      <c r="R64" s="9"/>
      <c r="S64" s="1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</row>
    <row r="65" spans="1:171" s="8" customFormat="1" ht="24.75" customHeight="1">
      <c r="A65" s="16"/>
      <c r="B65" s="17"/>
      <c r="C65" s="17"/>
      <c r="D65" s="18"/>
      <c r="E65" s="18"/>
      <c r="G65" s="19"/>
      <c r="H65" s="19" t="s">
        <v>116</v>
      </c>
      <c r="I65" s="194">
        <v>893</v>
      </c>
      <c r="J65" s="195"/>
      <c r="K65" s="194">
        <v>200</v>
      </c>
      <c r="L65" s="20" t="s">
        <v>117</v>
      </c>
      <c r="M65" s="21"/>
      <c r="N65" s="21"/>
      <c r="O65" s="21"/>
      <c r="P65" s="22"/>
      <c r="Q65" s="22"/>
      <c r="R65" s="22"/>
      <c r="S65" s="23"/>
      <c r="T65" s="24"/>
      <c r="U65" s="24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</row>
    <row r="66" spans="1:171" s="8" customFormat="1" ht="24.75" customHeight="1">
      <c r="A66" s="16"/>
      <c r="B66" s="17"/>
      <c r="C66" s="17"/>
      <c r="D66" s="18"/>
      <c r="E66" s="18"/>
      <c r="F66" s="213" t="s">
        <v>101</v>
      </c>
      <c r="G66" s="213"/>
      <c r="H66" s="213"/>
      <c r="I66" s="194" t="s">
        <v>114</v>
      </c>
      <c r="J66" s="195"/>
      <c r="K66" s="194">
        <v>138</v>
      </c>
      <c r="L66" s="20" t="s">
        <v>2</v>
      </c>
      <c r="M66" s="21"/>
      <c r="N66" s="21"/>
      <c r="O66" s="25"/>
      <c r="P66" s="9"/>
      <c r="Q66" s="9"/>
      <c r="R66" s="9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</row>
    <row r="67" spans="1:171" s="8" customFormat="1" ht="24.75" customHeight="1">
      <c r="A67" s="16"/>
      <c r="B67" s="17"/>
      <c r="C67" s="17"/>
      <c r="D67" s="26"/>
      <c r="E67" s="26"/>
      <c r="F67" s="215" t="s">
        <v>128</v>
      </c>
      <c r="G67" s="215"/>
      <c r="H67" s="215"/>
      <c r="I67" s="194" t="s">
        <v>133</v>
      </c>
      <c r="J67" s="195"/>
      <c r="K67" s="194" t="s">
        <v>134</v>
      </c>
      <c r="L67" s="214" t="s">
        <v>129</v>
      </c>
      <c r="M67" s="214"/>
      <c r="N67" s="214"/>
      <c r="O67" s="214"/>
      <c r="P67" s="9"/>
      <c r="Q67" s="9"/>
      <c r="R67" s="9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</row>
    <row r="68" spans="1:171" s="8" customFormat="1" ht="24.75" customHeight="1">
      <c r="A68" s="27"/>
      <c r="B68" s="28" t="s">
        <v>82</v>
      </c>
      <c r="C68" s="28"/>
      <c r="D68" s="28"/>
      <c r="E68" s="28"/>
      <c r="F68" s="28"/>
      <c r="G68" s="28"/>
      <c r="H68" s="28"/>
      <c r="I68" s="28"/>
      <c r="J68" s="7" t="s">
        <v>94</v>
      </c>
      <c r="L68" s="9"/>
      <c r="M68" s="9"/>
      <c r="N68" s="9"/>
      <c r="O68" s="9"/>
      <c r="P68" s="9"/>
      <c r="Q68" s="9"/>
      <c r="R68" s="9" t="s">
        <v>110</v>
      </c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</row>
    <row r="69" spans="1:171" s="8" customFormat="1" ht="24.75" customHeight="1">
      <c r="A69" s="27"/>
      <c r="B69" s="6" t="s">
        <v>112</v>
      </c>
      <c r="C69" s="6"/>
      <c r="D69" s="6"/>
      <c r="E69" s="6"/>
      <c r="F69" s="6"/>
      <c r="G69" s="6"/>
      <c r="H69" s="6"/>
      <c r="I69" s="6"/>
      <c r="J69" s="7" t="s">
        <v>95</v>
      </c>
      <c r="L69" s="9"/>
      <c r="M69" s="9"/>
      <c r="N69" s="9"/>
      <c r="O69" s="9"/>
      <c r="P69" s="9"/>
      <c r="Q69" s="9"/>
      <c r="R69" s="204" t="s">
        <v>122</v>
      </c>
      <c r="S69" s="1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</row>
    <row r="70" spans="1:171" s="8" customFormat="1" ht="24.75" customHeight="1" thickBot="1">
      <c r="A70" s="29"/>
      <c r="B70" s="30" t="s">
        <v>113</v>
      </c>
      <c r="C70" s="30"/>
      <c r="D70" s="30"/>
      <c r="E70" s="30"/>
      <c r="F70" s="30"/>
      <c r="G70" s="30"/>
      <c r="H70" s="30"/>
      <c r="I70" s="30"/>
      <c r="J70" s="31"/>
      <c r="K70" s="32"/>
      <c r="L70" s="33"/>
      <c r="M70" s="33"/>
      <c r="N70" s="33"/>
      <c r="O70" s="33"/>
      <c r="P70" s="33"/>
      <c r="Q70" s="33"/>
      <c r="R70" s="33" t="s">
        <v>123</v>
      </c>
      <c r="S70" s="34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pans="8:14" s="1" customFormat="1" ht="12.75">
      <c r="H984" s="2"/>
      <c r="I984" s="2"/>
      <c r="J984" s="2"/>
      <c r="K984" s="2"/>
      <c r="L984" s="2"/>
      <c r="M984" s="2"/>
      <c r="N984" s="2"/>
    </row>
  </sheetData>
  <mergeCells count="51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N47:P47"/>
    <mergeCell ref="J47:L47"/>
    <mergeCell ref="Q55:S55"/>
    <mergeCell ref="Q56:R56"/>
    <mergeCell ref="Q49:R49"/>
    <mergeCell ref="Q54:S54"/>
    <mergeCell ref="A62:I62"/>
    <mergeCell ref="Q57:R57"/>
    <mergeCell ref="Q58:R58"/>
    <mergeCell ref="Q59:R59"/>
    <mergeCell ref="Q60:R60"/>
    <mergeCell ref="A63:I63"/>
    <mergeCell ref="F66:H66"/>
    <mergeCell ref="L67:O67"/>
    <mergeCell ref="F67:H67"/>
  </mergeCells>
  <dataValidations count="13">
    <dataValidation type="whole" operator="equal" showInputMessage="1" showErrorMessage="1" error="Formule" sqref="N50:P50 D50:L50 D16:L16 N16:P16 N43:P43 D43:L43">
      <formula1>N51+N52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6 F36:F41 F23:F27 F29:F33 F51:F52 L29:L33 I51:I52 L51:L52 I44:I46 I36:I41 I23:I27 I29:I33 L36:L41 P51:P52 L23:L27 P23:P27 P29:P33 P44:P46 L44:L46 P36:P41 F12 I12">
      <formula1>D44+E44</formula1>
    </dataValidation>
    <dataValidation type="whole" operator="equal" showInputMessage="1" showErrorMessage="1" sqref="G39 D39 J39 N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E39 J36:K36 N36:O36 O39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D28:L28 N28:P28">
      <formula1>D29+D30+D31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8:L48 N48:P48">
      <formula1>D12+D16-D20-D35-D43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2005-02-24T06:29:27Z</cp:lastPrinted>
  <dcterms:created xsi:type="dcterms:W3CDTF">2004-05-25T06:27:39Z</dcterms:created>
  <dcterms:modified xsi:type="dcterms:W3CDTF">2005-02-24T06:31:48Z</dcterms:modified>
  <cp:category/>
  <cp:version/>
  <cp:contentType/>
  <cp:contentStatus/>
</cp:coreProperties>
</file>