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Maize Total" sheetId="1" r:id="rId1"/>
    <sheet name="Maize White" sheetId="2" r:id="rId2"/>
    <sheet name="Maize Yellow" sheetId="3" r:id="rId3"/>
    <sheet name="Sheet1" sheetId="4" state="hidden" r:id="rId4"/>
  </sheets>
  <externalReferences>
    <externalReference r:id="rId7"/>
  </externalReferences>
  <definedNames>
    <definedName name="_xlnm.Print_Area" localSheetId="0">'Maize Total'!$A$1:$AE$52</definedName>
    <definedName name="_xlnm.Print_Area" localSheetId="1">'Maize White'!$A$1:$AE$53</definedName>
    <definedName name="_xlnm.Print_Area" localSheetId="2">'Maize Yellow'!$A$1:$AE$51</definedName>
    <definedName name="Z_08A58373_3E62_4785_B4F4_740CB86BDCF3_.wvu.Cols" localSheetId="0" hidden="1">'Maize Total'!$AF:$AH</definedName>
    <definedName name="Z_08A58373_3E62_4785_B4F4_740CB86BDCF3_.wvu.Cols" localSheetId="1" hidden="1">'Maize White'!$AF:$AH</definedName>
    <definedName name="Z_08A58373_3E62_4785_B4F4_740CB86BDCF3_.wvu.Cols" localSheetId="2" hidden="1">'Maize Yellow'!$B:$B,'Maize Yellow'!$AF:$AH</definedName>
    <definedName name="Z_08A58373_3E62_4785_B4F4_740CB86BDCF3_.wvu.PrintArea" localSheetId="0" hidden="1">'Maize Total'!$A$1:$AE$52</definedName>
    <definedName name="Z_08A58373_3E62_4785_B4F4_740CB86BDCF3_.wvu.PrintArea" localSheetId="1" hidden="1">'Maize White'!$A$1:$AE$53</definedName>
    <definedName name="Z_08A58373_3E62_4785_B4F4_740CB86BDCF3_.wvu.PrintArea" localSheetId="2" hidden="1">'Maize Yellow'!$A$1:$AE$51</definedName>
    <definedName name="Z_69604B25_4693_4FEE_95EF_E266A99F8C25_.wvu.Cols" localSheetId="0" hidden="1">'Maize Total'!$AF:$AH</definedName>
    <definedName name="Z_69604B25_4693_4FEE_95EF_E266A99F8C25_.wvu.Cols" localSheetId="1" hidden="1">'Maize White'!$AF:$AH</definedName>
    <definedName name="Z_69604B25_4693_4FEE_95EF_E266A99F8C25_.wvu.Cols" localSheetId="2" hidden="1">'Maize Yellow'!$AF:$AH</definedName>
    <definedName name="Z_69604B25_4693_4FEE_95EF_E266A99F8C25_.wvu.PrintArea" localSheetId="0" hidden="1">'Maize Total'!$A$1:$AE$52</definedName>
    <definedName name="Z_69604B25_4693_4FEE_95EF_E266A99F8C25_.wvu.PrintArea" localSheetId="1" hidden="1">'Maize White'!$A$1:$AE$53</definedName>
    <definedName name="Z_69604B25_4693_4FEE_95EF_E266A99F8C25_.wvu.PrintArea" localSheetId="2" hidden="1">'Maize Yellow'!$A$1:$AE$51</definedName>
    <definedName name="Z_D02F6AC9_F92F_40B9_BB3D_8166ADC743AE_.wvu.Cols" localSheetId="0" hidden="1">'Maize Total'!$AF:$AH</definedName>
    <definedName name="Z_D02F6AC9_F92F_40B9_BB3D_8166ADC743AE_.wvu.Cols" localSheetId="1" hidden="1">'Maize White'!$AF:$AH</definedName>
    <definedName name="Z_D02F6AC9_F92F_40B9_BB3D_8166ADC743AE_.wvu.Cols" localSheetId="2" hidden="1">'Maize Yellow'!$AF:$AH</definedName>
    <definedName name="Z_D02F6AC9_F92F_40B9_BB3D_8166ADC743AE_.wvu.PrintArea" localSheetId="0" hidden="1">'Maize Total'!$A$1:$AE$52</definedName>
    <definedName name="Z_D02F6AC9_F92F_40B9_BB3D_8166ADC743AE_.wvu.PrintArea" localSheetId="1" hidden="1">'Maize White'!$A$1:$AE$53</definedName>
    <definedName name="Z_D02F6AC9_F92F_40B9_BB3D_8166ADC743AE_.wvu.PrintArea" localSheetId="2" hidden="1">'Maize Yellow'!$A$1:$AE$51</definedName>
    <definedName name="Z_E009EB0D_3578_4CB4_9DE8_90E33027B23A_.wvu.Cols" localSheetId="0" hidden="1">'Maize Total'!$AF:$AH</definedName>
    <definedName name="Z_E009EB0D_3578_4CB4_9DE8_90E33027B23A_.wvu.Cols" localSheetId="1" hidden="1">'Maize White'!$AF:$AH</definedName>
    <definedName name="Z_E009EB0D_3578_4CB4_9DE8_90E33027B23A_.wvu.Cols" localSheetId="2" hidden="1">'Maize Yellow'!$AF:$AH</definedName>
    <definedName name="Z_E009EB0D_3578_4CB4_9DE8_90E33027B23A_.wvu.PrintArea" localSheetId="0" hidden="1">'Maize Total'!$A$1:$AE$52</definedName>
    <definedName name="Z_E009EB0D_3578_4CB4_9DE8_90E33027B23A_.wvu.PrintArea" localSheetId="1" hidden="1">'Maize White'!$A$1:$AE$53</definedName>
    <definedName name="Z_E009EB0D_3578_4CB4_9DE8_90E33027B23A_.wvu.PrintArea" localSheetId="2" hidden="1">'Maize Yellow'!$A$1:$AE$51</definedName>
    <definedName name="Z_E17AECA6_3D6E_443C_9417_C372E74FBCC5_.wvu.Cols" localSheetId="0" hidden="1">'Maize Total'!$AF:$AH</definedName>
    <definedName name="Z_E17AECA6_3D6E_443C_9417_C372E74FBCC5_.wvu.Cols" localSheetId="1" hidden="1">'Maize White'!$AF:$AH</definedName>
    <definedName name="Z_E17AECA6_3D6E_443C_9417_C372E74FBCC5_.wvu.Cols" localSheetId="2" hidden="1">'Maize Yellow'!$AF:$AH</definedName>
    <definedName name="Z_E17AECA6_3D6E_443C_9417_C372E74FBCC5_.wvu.PrintArea" localSheetId="0" hidden="1">'Maize Total'!$A$1:$AE$52</definedName>
    <definedName name="Z_E17AECA6_3D6E_443C_9417_C372E74FBCC5_.wvu.PrintArea" localSheetId="1" hidden="1">'Maize White'!$A$1:$AE$53</definedName>
    <definedName name="Z_E17AECA6_3D6E_443C_9417_C372E74FBCC5_.wvu.PrintArea" localSheetId="2" hidden="1">'Maize Yellow'!$A$1:$AE$51</definedName>
    <definedName name="Z_F7A6BB86_F1CA_4BFC_AE35_08554018CFE4_.wvu.Cols" localSheetId="0" hidden="1">'Maize Total'!$AF:$AH</definedName>
    <definedName name="Z_F7A6BB86_F1CA_4BFC_AE35_08554018CFE4_.wvu.Cols" localSheetId="1" hidden="1">'Maize White'!$AF:$AH</definedName>
    <definedName name="Z_F7A6BB86_F1CA_4BFC_AE35_08554018CFE4_.wvu.Cols" localSheetId="2" hidden="1">'Maize Yellow'!$AF:$AH</definedName>
    <definedName name="Z_F7A6BB86_F1CA_4BFC_AE35_08554018CFE4_.wvu.PrintArea" localSheetId="0" hidden="1">'Maize Total'!$A$1:$AE$52</definedName>
    <definedName name="Z_F7A6BB86_F1CA_4BFC_AE35_08554018CFE4_.wvu.PrintArea" localSheetId="1" hidden="1">'Maize White'!$A$1:$AE$53</definedName>
    <definedName name="Z_F7A6BB86_F1CA_4BFC_AE35_08554018CFE4_.wvu.PrintArea" localSheetId="2" hidden="1">'Maize Yellow'!$A$1:$AE$51</definedName>
  </definedNames>
  <calcPr fullCalcOnLoad="1"/>
</workbook>
</file>

<file path=xl/sharedStrings.xml><?xml version="1.0" encoding="utf-8"?>
<sst xmlns="http://schemas.openxmlformats.org/spreadsheetml/2006/main" count="172" uniqueCount="70">
  <si>
    <t>Surplus</t>
  </si>
  <si>
    <t>01/02</t>
  </si>
  <si>
    <t>Prod deliveries</t>
  </si>
  <si>
    <t>Imports</t>
  </si>
  <si>
    <t>Processed</t>
  </si>
  <si>
    <t xml:space="preserve"> -human</t>
  </si>
  <si>
    <t>Net receipts(-)/disp(+)</t>
  </si>
  <si>
    <t>Deficit</t>
  </si>
  <si>
    <t xml:space="preserve"> - processed p/month</t>
  </si>
  <si>
    <t xml:space="preserve"> - months' stock</t>
  </si>
  <si>
    <t xml:space="preserve"> -gristing</t>
  </si>
  <si>
    <t>02/03</t>
  </si>
  <si>
    <t>Prod deliveries*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</si>
  <si>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</si>
  <si>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</si>
  <si>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</si>
  <si>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</si>
  <si>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</si>
  <si>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</si>
  <si>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</si>
  <si>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</si>
  <si>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</si>
  <si>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</si>
  <si>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</si>
  <si>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</si>
  <si>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</si>
  <si>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CEC (Retention)</t>
  </si>
  <si>
    <t>Season (Mar - Feb)</t>
  </si>
  <si>
    <t>Withdrawn by producers</t>
  </si>
  <si>
    <t>Released to end-consumers</t>
  </si>
  <si>
    <t>CEC (Crop Estimate)</t>
  </si>
  <si>
    <t>Total Supply</t>
  </si>
  <si>
    <t>SUPPLY</t>
  </si>
  <si>
    <t>DEMAND</t>
  </si>
  <si>
    <t>Total Demand</t>
  </si>
  <si>
    <r>
      <t xml:space="preserve">Note: </t>
    </r>
    <r>
      <rPr>
        <sz val="10"/>
        <rFont val="Arial"/>
        <family val="2"/>
      </rPr>
      <t>1998/1999 and 1999/2000 Includes storage on behalf of producers</t>
    </r>
  </si>
  <si>
    <r>
      <t>Note:</t>
    </r>
    <r>
      <rPr>
        <sz val="10"/>
        <rFont val="Arial"/>
        <family val="2"/>
      </rPr>
      <t xml:space="preserve"> Figures in red: opening stock and ending stock differs</t>
    </r>
  </si>
  <si>
    <t>10 Year</t>
  </si>
  <si>
    <t>average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</si>
  <si>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</si>
  <si>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</si>
  <si>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</si>
  <si>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TOTAL MAIZE: SUPPLY AND DEMAND TABLE BASED ON SAGIS' INFO (TON)</t>
  </si>
  <si>
    <t>WHITE MAIZE: SUPPLY AND DEMAND TABLE BASED ON SAGIS' INFO (TON)</t>
  </si>
  <si>
    <t>YELLOW MAIZE: SUPPLY AND DEMAND TABLE BASED ON SAGIS' INFO (TON)</t>
  </si>
  <si>
    <t>Marketing Season (Mar - Feb)</t>
  </si>
  <si>
    <t>Opening stock  (1 Mar)</t>
  </si>
  <si>
    <t>Ending Stock (28 Feb)</t>
  </si>
  <si>
    <t>14/15</t>
  </si>
  <si>
    <t xml:space="preserve"> -animal/industrial</t>
  </si>
  <si>
    <t>Total Exports</t>
  </si>
  <si>
    <t xml:space="preserve">   African Countries</t>
  </si>
  <si>
    <t xml:space="preserve">   Other Countries</t>
  </si>
  <si>
    <t xml:space="preserve">  Products</t>
  </si>
  <si>
    <t xml:space="preserve">  Whole maize</t>
  </si>
  <si>
    <t xml:space="preserve">   Border Posts</t>
  </si>
  <si>
    <t xml:space="preserve">   Harbours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</si>
  <si>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</si>
  <si>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</si>
  <si>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</si>
  <si>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</si>
  <si>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</si>
  <si>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</si>
  <si>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</si>
  <si>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</si>
  <si>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</si>
  <si>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Mar - Feb</t>
  </si>
  <si>
    <t>Publication date: 2024-04-25</t>
  </si>
  <si>
    <t>24/25</t>
  </si>
  <si>
    <t>2014/15-2023/24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</si>
</sst>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  <numFmt numFmtId="180" formatCode="[$-1C09]dd\ mmmm\ yyyy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77" fontId="0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 locked="0"/>
    </xf>
    <xf numFmtId="177" fontId="0" fillId="33" borderId="1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>
      <alignment vertical="center"/>
    </xf>
    <xf numFmtId="177" fontId="3" fillId="33" borderId="11" xfId="0" applyNumberFormat="1" applyFont="1" applyFill="1" applyBorder="1" applyAlignment="1" applyProtection="1">
      <alignment vertical="center"/>
      <protection/>
    </xf>
    <xf numFmtId="177" fontId="3" fillId="33" borderId="12" xfId="0" applyNumberFormat="1" applyFont="1" applyFill="1" applyBorder="1" applyAlignment="1" applyProtection="1">
      <alignment vertical="center"/>
      <protection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 applyProtection="1">
      <alignment horizontal="center" vertical="center"/>
      <protection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4" xfId="0" applyNumberFormat="1" applyFont="1" applyFill="1" applyBorder="1" applyAlignment="1" applyProtection="1">
      <alignment horizontal="center" vertical="center"/>
      <protection locked="0"/>
    </xf>
    <xf numFmtId="177" fontId="3" fillId="33" borderId="15" xfId="0" applyNumberFormat="1" applyFont="1" applyFill="1" applyBorder="1" applyAlignment="1" applyProtection="1">
      <alignment horizontal="center" vertical="center"/>
      <protection locked="0"/>
    </xf>
    <xf numFmtId="177" fontId="3" fillId="33" borderId="15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17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>
      <alignment horizontal="center" vertical="center"/>
    </xf>
    <xf numFmtId="177" fontId="3" fillId="33" borderId="16" xfId="0" applyNumberFormat="1" applyFont="1" applyFill="1" applyBorder="1" applyAlignment="1" applyProtection="1">
      <alignment vertical="center"/>
      <protection/>
    </xf>
    <xf numFmtId="177" fontId="3" fillId="33" borderId="17" xfId="0" applyNumberFormat="1" applyFont="1" applyFill="1" applyBorder="1" applyAlignment="1" applyProtection="1">
      <alignment vertical="center"/>
      <protection/>
    </xf>
    <xf numFmtId="177" fontId="0" fillId="33" borderId="17" xfId="0" applyNumberFormat="1" applyFont="1" applyFill="1" applyBorder="1" applyAlignment="1" applyProtection="1">
      <alignment vertical="center"/>
      <protection/>
    </xf>
    <xf numFmtId="177" fontId="0" fillId="33" borderId="17" xfId="0" applyNumberFormat="1" applyFont="1" applyFill="1" applyBorder="1" applyAlignment="1" applyProtection="1">
      <alignment vertical="center"/>
      <protection locked="0"/>
    </xf>
    <xf numFmtId="177" fontId="0" fillId="33" borderId="17" xfId="0" applyNumberFormat="1" applyFont="1" applyFill="1" applyBorder="1" applyAlignment="1" applyProtection="1">
      <alignment horizontal="center" vertical="center"/>
      <protection locked="0"/>
    </xf>
    <xf numFmtId="177" fontId="0" fillId="33" borderId="1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5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5" xfId="0" applyNumberFormat="1" applyFont="1" applyFill="1" applyBorder="1" applyAlignment="1">
      <alignment vertical="center"/>
    </xf>
    <xf numFmtId="177" fontId="0" fillId="33" borderId="19" xfId="0" applyNumberFormat="1" applyFont="1" applyFill="1" applyBorder="1" applyAlignment="1" applyProtection="1">
      <alignment vertical="center"/>
      <protection/>
    </xf>
    <xf numFmtId="177" fontId="0" fillId="33" borderId="20" xfId="0" applyNumberFormat="1" applyFont="1" applyFill="1" applyBorder="1" applyAlignment="1" applyProtection="1" quotePrefix="1">
      <alignment horizontal="center" vertical="center"/>
      <protection/>
    </xf>
    <xf numFmtId="177" fontId="0" fillId="33" borderId="21" xfId="0" applyNumberFormat="1" applyFont="1" applyFill="1" applyBorder="1" applyAlignment="1" applyProtection="1" quotePrefix="1">
      <alignment horizontal="center" vertical="center"/>
      <protection/>
    </xf>
    <xf numFmtId="0" fontId="0" fillId="33" borderId="21" xfId="0" applyNumberFormat="1" applyFont="1" applyFill="1" applyBorder="1" applyAlignment="1" applyProtection="1" quotePrefix="1">
      <alignment horizontal="center" vertical="center"/>
      <protection/>
    </xf>
    <xf numFmtId="0" fontId="0" fillId="33" borderId="22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3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4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 quotePrefix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 applyProtection="1">
      <alignment vertical="center"/>
      <protection/>
    </xf>
    <xf numFmtId="177" fontId="0" fillId="33" borderId="27" xfId="0" applyNumberFormat="1" applyFont="1" applyFill="1" applyBorder="1" applyAlignment="1" applyProtection="1" quotePrefix="1">
      <alignment horizontal="center" vertical="center"/>
      <protection/>
    </xf>
    <xf numFmtId="177" fontId="0" fillId="33" borderId="27" xfId="0" applyNumberFormat="1" applyFont="1" applyFill="1" applyBorder="1" applyAlignment="1" applyProtection="1">
      <alignment horizontal="center" vertical="center"/>
      <protection/>
    </xf>
    <xf numFmtId="177" fontId="0" fillId="33" borderId="22" xfId="0" applyNumberFormat="1" applyFont="1" applyFill="1" applyBorder="1" applyAlignment="1" applyProtection="1">
      <alignment horizontal="center" vertical="center"/>
      <protection/>
    </xf>
    <xf numFmtId="177" fontId="0" fillId="33" borderId="22" xfId="0" applyNumberFormat="1" applyFont="1" applyFill="1" applyBorder="1" applyAlignment="1" applyProtection="1">
      <alignment horizontal="center" vertical="center"/>
      <protection locked="0"/>
    </xf>
    <xf numFmtId="177" fontId="0" fillId="33" borderId="23" xfId="0" applyNumberFormat="1" applyFont="1" applyFill="1" applyBorder="1" applyAlignment="1" applyProtection="1">
      <alignment horizontal="center" vertical="center"/>
      <protection locked="0"/>
    </xf>
    <xf numFmtId="177" fontId="0" fillId="33" borderId="24" xfId="0" applyNumberFormat="1" applyFont="1" applyFill="1" applyBorder="1" applyAlignment="1" applyProtection="1">
      <alignment horizontal="center" vertical="center"/>
      <protection locked="0"/>
    </xf>
    <xf numFmtId="177" fontId="0" fillId="33" borderId="24" xfId="0" applyNumberFormat="1" applyFont="1" applyFill="1" applyBorder="1" applyAlignment="1">
      <alignment vertical="center"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 locked="0"/>
    </xf>
    <xf numFmtId="3" fontId="0" fillId="33" borderId="23" xfId="0" applyNumberFormat="1" applyFont="1" applyFill="1" applyBorder="1" applyAlignment="1" applyProtection="1">
      <alignment horizontal="center"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 locked="0"/>
    </xf>
    <xf numFmtId="177" fontId="0" fillId="33" borderId="30" xfId="0" applyNumberFormat="1" applyFont="1" applyFill="1" applyBorder="1" applyAlignment="1">
      <alignment vertical="center"/>
    </xf>
    <xf numFmtId="177" fontId="0" fillId="33" borderId="31" xfId="0" applyNumberFormat="1" applyFont="1" applyFill="1" applyBorder="1" applyAlignment="1" applyProtection="1">
      <alignment vertical="center"/>
      <protection/>
    </xf>
    <xf numFmtId="3" fontId="0" fillId="33" borderId="29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3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>
      <alignment vertical="center"/>
    </xf>
    <xf numFmtId="177" fontId="0" fillId="33" borderId="32" xfId="0" applyNumberFormat="1" applyFont="1" applyFill="1" applyBorder="1" applyAlignment="1" applyProtection="1">
      <alignment vertical="center"/>
      <protection/>
    </xf>
    <xf numFmtId="3" fontId="0" fillId="33" borderId="27" xfId="0" applyNumberFormat="1" applyFont="1" applyFill="1" applyBorder="1" applyAlignment="1" applyProtection="1">
      <alignment vertical="center"/>
      <protection/>
    </xf>
    <xf numFmtId="177" fontId="3" fillId="33" borderId="31" xfId="0" applyNumberFormat="1" applyFont="1" applyFill="1" applyBorder="1" applyAlignment="1" applyProtection="1">
      <alignment vertical="center"/>
      <protection/>
    </xf>
    <xf numFmtId="3" fontId="0" fillId="33" borderId="29" xfId="0" applyNumberFormat="1" applyFont="1" applyFill="1" applyBorder="1" applyAlignment="1" applyProtection="1">
      <alignment horizontal="right" vertical="center"/>
      <protection/>
    </xf>
    <xf numFmtId="3" fontId="0" fillId="33" borderId="22" xfId="0" applyNumberFormat="1" applyFont="1" applyFill="1" applyBorder="1" applyAlignment="1" applyProtection="1">
      <alignment horizontal="right" vertical="center"/>
      <protection/>
    </xf>
    <xf numFmtId="3" fontId="0" fillId="33" borderId="22" xfId="0" applyNumberFormat="1" applyFont="1" applyFill="1" applyBorder="1" applyAlignment="1" applyProtection="1">
      <alignment horizontal="right" vertical="center"/>
      <protection locked="0"/>
    </xf>
    <xf numFmtId="3" fontId="0" fillId="33" borderId="24" xfId="0" applyNumberFormat="1" applyFont="1" applyFill="1" applyBorder="1" applyAlignment="1" applyProtection="1">
      <alignment horizontal="right" vertical="center"/>
      <protection locked="0"/>
    </xf>
    <xf numFmtId="3" fontId="3" fillId="33" borderId="29" xfId="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177" fontId="3" fillId="33" borderId="33" xfId="0" applyNumberFormat="1" applyFont="1" applyFill="1" applyBorder="1" applyAlignment="1" applyProtection="1">
      <alignment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>
      <alignment vertical="center"/>
    </xf>
    <xf numFmtId="177" fontId="0" fillId="33" borderId="31" xfId="0" applyNumberFormat="1" applyFont="1" applyFill="1" applyBorder="1" applyAlignment="1" applyProtection="1" quotePrefix="1">
      <alignment vertical="center"/>
      <protection/>
    </xf>
    <xf numFmtId="3" fontId="0" fillId="33" borderId="23" xfId="0" applyNumberFormat="1" applyFont="1" applyFill="1" applyBorder="1" applyAlignment="1" applyProtection="1">
      <alignment vertical="center"/>
      <protection/>
    </xf>
    <xf numFmtId="177" fontId="3" fillId="33" borderId="29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>
      <alignment vertical="center"/>
    </xf>
    <xf numFmtId="177" fontId="3" fillId="33" borderId="24" xfId="0" applyNumberFormat="1" applyFont="1" applyFill="1" applyBorder="1" applyAlignment="1">
      <alignment vertical="center"/>
    </xf>
    <xf numFmtId="177" fontId="0" fillId="33" borderId="34" xfId="0" applyNumberFormat="1" applyFont="1" applyFill="1" applyBorder="1" applyAlignment="1" applyProtection="1">
      <alignment vertical="center"/>
      <protection/>
    </xf>
    <xf numFmtId="177" fontId="0" fillId="33" borderId="22" xfId="0" applyNumberFormat="1" applyFont="1" applyFill="1" applyBorder="1" applyAlignment="1" applyProtection="1">
      <alignment vertical="center"/>
      <protection/>
    </xf>
    <xf numFmtId="177" fontId="0" fillId="33" borderId="22" xfId="0" applyNumberFormat="1" applyFont="1" applyFill="1" applyBorder="1" applyAlignment="1">
      <alignment vertical="center"/>
    </xf>
    <xf numFmtId="177" fontId="3" fillId="33" borderId="35" xfId="0" applyNumberFormat="1" applyFont="1" applyFill="1" applyBorder="1" applyAlignment="1" applyProtection="1">
      <alignment vertical="center"/>
      <protection/>
    </xf>
    <xf numFmtId="177" fontId="3" fillId="33" borderId="36" xfId="0" applyNumberFormat="1" applyFont="1" applyFill="1" applyBorder="1" applyAlignment="1" applyProtection="1">
      <alignment vertical="center"/>
      <protection/>
    </xf>
    <xf numFmtId="177" fontId="3" fillId="33" borderId="37" xfId="0" applyNumberFormat="1" applyFont="1" applyFill="1" applyBorder="1" applyAlignment="1" applyProtection="1">
      <alignment vertical="center"/>
      <protection/>
    </xf>
    <xf numFmtId="177" fontId="3" fillId="33" borderId="38" xfId="0" applyNumberFormat="1" applyFont="1" applyFill="1" applyBorder="1" applyAlignment="1" applyProtection="1">
      <alignment vertical="center"/>
      <protection/>
    </xf>
    <xf numFmtId="177" fontId="3" fillId="33" borderId="37" xfId="0" applyNumberFormat="1" applyFont="1" applyFill="1" applyBorder="1" applyAlignment="1">
      <alignment vertical="center"/>
    </xf>
    <xf numFmtId="177" fontId="3" fillId="33" borderId="39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 applyProtection="1">
      <alignment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ont="1" applyFill="1" applyBorder="1" applyAlignment="1" applyProtection="1">
      <alignment vertical="center"/>
      <protection/>
    </xf>
    <xf numFmtId="177" fontId="0" fillId="33" borderId="40" xfId="0" applyNumberFormat="1" applyFont="1" applyFill="1" applyBorder="1" applyAlignment="1" applyProtection="1">
      <alignment vertical="center"/>
      <protection/>
    </xf>
    <xf numFmtId="177" fontId="0" fillId="33" borderId="13" xfId="0" applyNumberFormat="1" applyFont="1" applyFill="1" applyBorder="1" applyAlignment="1" applyProtection="1">
      <alignment vertical="center"/>
      <protection/>
    </xf>
    <xf numFmtId="177" fontId="3" fillId="33" borderId="13" xfId="0" applyNumberFormat="1" applyFont="1" applyFill="1" applyBorder="1" applyAlignment="1" applyProtection="1">
      <alignment horizontal="center" vertical="center"/>
      <protection/>
    </xf>
    <xf numFmtId="177" fontId="3" fillId="33" borderId="41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horizontal="center" vertical="center"/>
      <protection/>
    </xf>
    <xf numFmtId="177" fontId="0" fillId="33" borderId="30" xfId="0" applyNumberFormat="1" applyFont="1" applyFill="1" applyBorder="1" applyAlignment="1" applyProtection="1">
      <alignment vertical="center"/>
      <protection/>
    </xf>
    <xf numFmtId="177" fontId="0" fillId="33" borderId="19" xfId="0" applyNumberFormat="1" applyFont="1" applyFill="1" applyBorder="1" applyAlignment="1" applyProtection="1">
      <alignment vertical="center"/>
      <protection locked="0"/>
    </xf>
    <xf numFmtId="177" fontId="0" fillId="33" borderId="24" xfId="0" applyNumberFormat="1" applyFont="1" applyFill="1" applyBorder="1" applyAlignment="1" applyProtection="1">
      <alignment horizontal="center" vertical="center"/>
      <protection/>
    </xf>
    <xf numFmtId="177" fontId="0" fillId="33" borderId="33" xfId="0" applyNumberFormat="1" applyFont="1" applyFill="1" applyBorder="1" applyAlignment="1" applyProtection="1">
      <alignment vertical="center"/>
      <protection locked="0"/>
    </xf>
    <xf numFmtId="177" fontId="0" fillId="33" borderId="27" xfId="0" applyNumberFormat="1" applyFont="1" applyFill="1" applyBorder="1" applyAlignment="1" applyProtection="1">
      <alignment vertical="center"/>
      <protection/>
    </xf>
    <xf numFmtId="177" fontId="0" fillId="33" borderId="24" xfId="0" applyNumberFormat="1" applyFont="1" applyFill="1" applyBorder="1" applyAlignment="1" applyProtection="1">
      <alignment vertical="center"/>
      <protection/>
    </xf>
    <xf numFmtId="177" fontId="0" fillId="33" borderId="31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/>
    </xf>
    <xf numFmtId="177" fontId="0" fillId="33" borderId="33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Alignment="1" applyProtection="1">
      <alignment horizontal="left"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3" fontId="3" fillId="33" borderId="23" xfId="0" applyNumberFormat="1" applyFont="1" applyFill="1" applyBorder="1" applyAlignment="1" applyProtection="1">
      <alignment vertical="center"/>
      <protection/>
    </xf>
    <xf numFmtId="177" fontId="3" fillId="33" borderId="23" xfId="0" applyNumberFormat="1" applyFont="1" applyFill="1" applyBorder="1" applyAlignment="1" applyProtection="1">
      <alignment vertical="center"/>
      <protection/>
    </xf>
    <xf numFmtId="177" fontId="3" fillId="33" borderId="24" xfId="0" applyNumberFormat="1" applyFont="1" applyFill="1" applyBorder="1" applyAlignment="1" applyProtection="1">
      <alignment vertical="center"/>
      <protection/>
    </xf>
    <xf numFmtId="177" fontId="3" fillId="33" borderId="42" xfId="0" applyNumberFormat="1" applyFont="1" applyFill="1" applyBorder="1" applyAlignment="1" applyProtection="1">
      <alignment vertical="center"/>
      <protection/>
    </xf>
    <xf numFmtId="177" fontId="3" fillId="33" borderId="39" xfId="0" applyNumberFormat="1" applyFont="1" applyFill="1" applyBorder="1" applyAlignment="1" applyProtection="1">
      <alignment vertical="center"/>
      <protection/>
    </xf>
    <xf numFmtId="177" fontId="0" fillId="33" borderId="39" xfId="0" applyNumberFormat="1" applyFont="1" applyFill="1" applyBorder="1" applyAlignment="1" applyProtection="1">
      <alignment vertical="center"/>
      <protection/>
    </xf>
    <xf numFmtId="177" fontId="3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5" xfId="0" applyNumberFormat="1" applyFont="1" applyFill="1" applyBorder="1" applyAlignment="1" applyProtection="1">
      <alignment vertical="center"/>
      <protection locked="0"/>
    </xf>
    <xf numFmtId="177" fontId="0" fillId="33" borderId="29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1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1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9" xfId="0" applyNumberFormat="1" applyFont="1" applyFill="1" applyBorder="1" applyAlignment="1" applyProtection="1">
      <alignment horizontal="center" vertical="center"/>
      <protection locked="0"/>
    </xf>
    <xf numFmtId="177" fontId="0" fillId="33" borderId="24" xfId="0" applyNumberFormat="1" applyFont="1" applyFill="1" applyBorder="1" applyAlignment="1" applyProtection="1">
      <alignment vertical="center"/>
      <protection locked="0"/>
    </xf>
    <xf numFmtId="177" fontId="3" fillId="33" borderId="31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177" fontId="3" fillId="33" borderId="33" xfId="0" applyNumberFormat="1" applyFont="1" applyFill="1" applyBorder="1" applyAlignment="1" applyProtection="1">
      <alignment vertical="center"/>
      <protection locked="0"/>
    </xf>
    <xf numFmtId="177" fontId="0" fillId="33" borderId="31" xfId="0" applyNumberFormat="1" applyFont="1" applyFill="1" applyBorder="1" applyAlignment="1" applyProtection="1" quotePrefix="1">
      <alignment vertical="center"/>
      <protection locked="0"/>
    </xf>
    <xf numFmtId="177" fontId="0" fillId="33" borderId="35" xfId="0" applyNumberFormat="1" applyFont="1" applyFill="1" applyBorder="1" applyAlignment="1" applyProtection="1">
      <alignment vertical="center"/>
      <protection locked="0"/>
    </xf>
    <xf numFmtId="177" fontId="0" fillId="33" borderId="36" xfId="0" applyNumberFormat="1" applyFont="1" applyFill="1" applyBorder="1" applyAlignment="1" applyProtection="1">
      <alignment vertical="center"/>
      <protection/>
    </xf>
    <xf numFmtId="177" fontId="0" fillId="33" borderId="37" xfId="0" applyNumberFormat="1" applyFont="1" applyFill="1" applyBorder="1" applyAlignment="1" applyProtection="1">
      <alignment vertical="center"/>
      <protection/>
    </xf>
    <xf numFmtId="177" fontId="4" fillId="33" borderId="0" xfId="0" applyNumberFormat="1" applyFont="1" applyFill="1" applyBorder="1" applyAlignment="1" applyProtection="1">
      <alignment vertical="center"/>
      <protection/>
    </xf>
    <xf numFmtId="177" fontId="4" fillId="33" borderId="12" xfId="0" applyNumberFormat="1" applyFont="1" applyFill="1" applyBorder="1" applyAlignment="1" applyProtection="1">
      <alignment vertical="center"/>
      <protection/>
    </xf>
    <xf numFmtId="177" fontId="0" fillId="33" borderId="23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9" xfId="0" applyNumberFormat="1" applyFont="1" applyFill="1" applyBorder="1" applyAlignment="1" applyProtection="1">
      <alignment horizontal="center" vertical="center"/>
      <protection locked="0"/>
    </xf>
    <xf numFmtId="3" fontId="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27" xfId="0" applyNumberFormat="1" applyFont="1" applyFill="1" applyBorder="1" applyAlignment="1" applyProtection="1">
      <alignment horizontal="center" vertical="center"/>
      <protection locked="0"/>
    </xf>
    <xf numFmtId="3" fontId="0" fillId="33" borderId="27" xfId="0" applyNumberFormat="1" applyFont="1" applyFill="1" applyBorder="1" applyAlignment="1" applyProtection="1">
      <alignment horizontal="center" vertical="center"/>
      <protection locked="0"/>
    </xf>
    <xf numFmtId="3" fontId="0" fillId="33" borderId="27" xfId="0" applyNumberFormat="1" applyFont="1" applyFill="1" applyBorder="1" applyAlignment="1" applyProtection="1">
      <alignment horizontal="center" vertical="center"/>
      <protection/>
    </xf>
    <xf numFmtId="177" fontId="3" fillId="33" borderId="27" xfId="0" applyNumberFormat="1" applyFont="1" applyFill="1" applyBorder="1" applyAlignment="1" applyProtection="1">
      <alignment vertical="center"/>
      <protection/>
    </xf>
    <xf numFmtId="177" fontId="0" fillId="33" borderId="43" xfId="0" applyNumberFormat="1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horizontal="center" vertical="center"/>
      <protection/>
    </xf>
    <xf numFmtId="177" fontId="0" fillId="33" borderId="42" xfId="0" applyNumberFormat="1" applyFont="1" applyFill="1" applyBorder="1" applyAlignment="1" applyProtection="1">
      <alignment vertical="center"/>
      <protection/>
    </xf>
    <xf numFmtId="177" fontId="3" fillId="33" borderId="43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 applyProtection="1">
      <alignment horizontal="right" vertical="center"/>
      <protection locked="0"/>
    </xf>
    <xf numFmtId="3" fontId="3" fillId="33" borderId="23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 applyProtection="1">
      <alignment horizontal="center" vertical="center"/>
      <protection locked="0"/>
    </xf>
    <xf numFmtId="177" fontId="3" fillId="33" borderId="41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Border="1" applyAlignment="1" applyProtection="1">
      <alignment/>
      <protection/>
    </xf>
    <xf numFmtId="177" fontId="3" fillId="33" borderId="0" xfId="0" applyNumberFormat="1" applyFont="1" applyFill="1" applyAlignment="1" applyProtection="1">
      <alignment/>
      <protection/>
    </xf>
    <xf numFmtId="177" fontId="0" fillId="33" borderId="0" xfId="0" applyNumberFormat="1" applyFont="1" applyFill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177" fontId="0" fillId="33" borderId="0" xfId="0" applyNumberFormat="1" applyFont="1" applyFill="1" applyAlignment="1" applyProtection="1">
      <alignment horizontal="right"/>
      <protection/>
    </xf>
    <xf numFmtId="177" fontId="3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3" fillId="33" borderId="0" xfId="0" applyNumberFormat="1" applyFont="1" applyFill="1" applyAlignment="1">
      <alignment/>
    </xf>
    <xf numFmtId="177" fontId="0" fillId="33" borderId="0" xfId="0" applyNumberFormat="1" applyFont="1" applyFill="1" applyAlignment="1">
      <alignment/>
    </xf>
    <xf numFmtId="177" fontId="3" fillId="33" borderId="42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vertical="center"/>
      <protection/>
    </xf>
    <xf numFmtId="3" fontId="0" fillId="33" borderId="39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horizontal="right" vertical="center"/>
      <protection locked="0"/>
    </xf>
    <xf numFmtId="177" fontId="3" fillId="33" borderId="12" xfId="0" applyNumberFormat="1" applyFont="1" applyFill="1" applyBorder="1" applyAlignment="1" applyProtection="1">
      <alignment horizontal="center" vertical="center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  <xf numFmtId="177" fontId="3" fillId="33" borderId="41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1990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0"/>
          <a:ext cx="537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6</xdr:col>
      <xdr:colOff>447675</xdr:colOff>
      <xdr:row>7</xdr:row>
      <xdr:rowOff>123825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28575" y="0"/>
          <a:ext cx="5676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490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7</xdr:row>
      <xdr:rowOff>66675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5800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0"/>
          <a:ext cx="564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7</xdr:row>
      <xdr:rowOff>47625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5867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gdal\AppData\Local\Microsoft\Windows\Temporary%20Internet%20Files\Content.Outlook\98ZSLGPA\SMB%20opsomming%20Web%20(SD%20Bemarkingsjaar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ze Total"/>
      <sheetName val="Maize White"/>
      <sheetName val="Maize Yellow"/>
      <sheetName val="Sorghum"/>
      <sheetName val="Sheet1"/>
    </sheetNames>
    <sheetDataSet>
      <sheetData sheetId="1">
        <row r="16">
          <cell r="B16">
            <v>4110000</v>
          </cell>
          <cell r="C16">
            <v>5538000</v>
          </cell>
          <cell r="D16">
            <v>6366000</v>
          </cell>
          <cell r="E16">
            <v>5805000</v>
          </cell>
          <cell r="F16">
            <v>6541000</v>
          </cell>
          <cell r="G16">
            <v>4187000</v>
          </cell>
          <cell r="H16">
            <v>4315000</v>
          </cell>
          <cell r="I16">
            <v>7480000</v>
          </cell>
          <cell r="J16">
            <v>6775000</v>
          </cell>
          <cell r="K16">
            <v>7830000</v>
          </cell>
          <cell r="L16">
            <v>6052000</v>
          </cell>
          <cell r="M16">
            <v>6903656</v>
          </cell>
        </row>
        <row r="17">
          <cell r="B17">
            <v>105000</v>
          </cell>
          <cell r="C17">
            <v>139000</v>
          </cell>
          <cell r="D17">
            <v>116000</v>
          </cell>
          <cell r="E17">
            <v>113000</v>
          </cell>
          <cell r="F17">
            <v>184000</v>
          </cell>
          <cell r="G17">
            <v>144000</v>
          </cell>
          <cell r="H17">
            <v>11000</v>
          </cell>
          <cell r="I17">
            <v>120000</v>
          </cell>
          <cell r="J17">
            <v>83000</v>
          </cell>
          <cell r="K17">
            <v>119000</v>
          </cell>
          <cell r="L17">
            <v>100000</v>
          </cell>
          <cell r="M17">
            <v>114000</v>
          </cell>
        </row>
        <row r="20">
          <cell r="B20">
            <v>2183000</v>
          </cell>
          <cell r="C20">
            <v>1104000</v>
          </cell>
          <cell r="D20">
            <v>2146000</v>
          </cell>
          <cell r="E20">
            <v>2853000</v>
          </cell>
          <cell r="F20">
            <v>3472000</v>
          </cell>
          <cell r="G20">
            <v>3169000</v>
          </cell>
          <cell r="H20">
            <v>2349000</v>
          </cell>
          <cell r="I20">
            <v>1287000</v>
          </cell>
          <cell r="J20">
            <v>1834000</v>
          </cell>
          <cell r="K20">
            <v>2299000</v>
          </cell>
          <cell r="L20">
            <v>3019000</v>
          </cell>
          <cell r="M20">
            <v>1261000</v>
          </cell>
        </row>
        <row r="21">
          <cell r="B21">
            <v>4377000</v>
          </cell>
          <cell r="C21">
            <v>5432000</v>
          </cell>
          <cell r="D21">
            <v>6202000</v>
          </cell>
          <cell r="E21">
            <v>5686000</v>
          </cell>
          <cell r="F21">
            <v>6122000</v>
          </cell>
          <cell r="G21">
            <v>4125000</v>
          </cell>
          <cell r="H21">
            <v>4289000</v>
          </cell>
          <cell r="I21">
            <v>7402000</v>
          </cell>
          <cell r="J21">
            <v>6680000</v>
          </cell>
          <cell r="K21">
            <v>7626000</v>
          </cell>
          <cell r="L21">
            <v>5939000</v>
          </cell>
          <cell r="M21">
            <v>6796000</v>
          </cell>
        </row>
        <row r="22">
          <cell r="B22">
            <v>0</v>
          </cell>
          <cell r="C22">
            <v>321000</v>
          </cell>
          <cell r="D22">
            <v>0</v>
          </cell>
          <cell r="E22">
            <v>33000</v>
          </cell>
          <cell r="F22">
            <v>0</v>
          </cell>
          <cell r="G22">
            <v>0</v>
          </cell>
          <cell r="H22">
            <v>43000</v>
          </cell>
          <cell r="I22">
            <v>4000</v>
          </cell>
          <cell r="J22">
            <v>0</v>
          </cell>
          <cell r="K22">
            <v>0</v>
          </cell>
          <cell r="L22">
            <v>87000</v>
          </cell>
          <cell r="M22">
            <v>57000</v>
          </cell>
        </row>
        <row r="23">
          <cell r="B23">
            <v>0</v>
          </cell>
          <cell r="C23">
            <v>0</v>
          </cell>
          <cell r="E23">
            <v>0</v>
          </cell>
          <cell r="G23">
            <v>13000</v>
          </cell>
          <cell r="H23">
            <v>19000</v>
          </cell>
          <cell r="I23">
            <v>11000</v>
          </cell>
          <cell r="J23">
            <v>36000</v>
          </cell>
          <cell r="K23">
            <v>55000</v>
          </cell>
          <cell r="L23">
            <v>29000</v>
          </cell>
          <cell r="M23">
            <v>22000</v>
          </cell>
        </row>
        <row r="24">
          <cell r="B24">
            <v>6560000</v>
          </cell>
          <cell r="C24">
            <v>6857000</v>
          </cell>
          <cell r="E24">
            <v>8572000</v>
          </cell>
          <cell r="G24">
            <v>7307000</v>
          </cell>
          <cell r="H24">
            <v>6700000</v>
          </cell>
          <cell r="I24">
            <v>8704000</v>
          </cell>
          <cell r="J24">
            <v>8550000</v>
          </cell>
          <cell r="K24">
            <v>9980000</v>
          </cell>
          <cell r="L24">
            <v>9074000</v>
          </cell>
          <cell r="M24">
            <v>8136000</v>
          </cell>
        </row>
        <row r="27">
          <cell r="B27">
            <v>4290000</v>
          </cell>
          <cell r="C27">
            <v>3719000</v>
          </cell>
          <cell r="D27">
            <v>4168000</v>
          </cell>
          <cell r="E27">
            <v>4127000</v>
          </cell>
          <cell r="F27">
            <v>4407000</v>
          </cell>
          <cell r="G27">
            <v>4125000</v>
          </cell>
          <cell r="H27">
            <v>4772000</v>
          </cell>
          <cell r="I27">
            <v>5038000</v>
          </cell>
          <cell r="J27">
            <v>4397000</v>
          </cell>
          <cell r="K27">
            <v>5731000</v>
          </cell>
          <cell r="L27">
            <v>5590000</v>
          </cell>
          <cell r="M27">
            <v>4945000</v>
          </cell>
        </row>
        <row r="28">
          <cell r="B28">
            <v>3590000</v>
          </cell>
          <cell r="C28">
            <v>3484000</v>
          </cell>
          <cell r="D28">
            <v>3533000</v>
          </cell>
          <cell r="E28">
            <v>3373000</v>
          </cell>
          <cell r="F28">
            <v>3586000</v>
          </cell>
          <cell r="G28">
            <v>3526000</v>
          </cell>
          <cell r="H28">
            <v>3554000</v>
          </cell>
          <cell r="I28">
            <v>4069000</v>
          </cell>
          <cell r="J28">
            <v>4146000</v>
          </cell>
          <cell r="K28">
            <v>4180000</v>
          </cell>
          <cell r="L28">
            <v>4148000</v>
          </cell>
          <cell r="M28">
            <v>4048000</v>
          </cell>
        </row>
        <row r="29">
          <cell r="B29">
            <v>565000</v>
          </cell>
          <cell r="C29">
            <v>120000</v>
          </cell>
          <cell r="D29">
            <v>527000</v>
          </cell>
          <cell r="E29">
            <v>654000</v>
          </cell>
          <cell r="F29">
            <v>732000</v>
          </cell>
          <cell r="G29">
            <v>524000</v>
          </cell>
          <cell r="H29">
            <v>1161000</v>
          </cell>
          <cell r="I29">
            <v>909000</v>
          </cell>
          <cell r="J29">
            <v>183000</v>
          </cell>
          <cell r="K29">
            <v>1492000</v>
          </cell>
          <cell r="L29">
            <v>1390000</v>
          </cell>
          <cell r="M29">
            <v>849000</v>
          </cell>
        </row>
        <row r="30">
          <cell r="B30">
            <v>135000</v>
          </cell>
          <cell r="C30">
            <v>115000</v>
          </cell>
          <cell r="D30">
            <v>108000</v>
          </cell>
          <cell r="E30">
            <v>100000</v>
          </cell>
          <cell r="F30">
            <v>89000</v>
          </cell>
          <cell r="G30">
            <v>75000</v>
          </cell>
          <cell r="H30">
            <v>57000</v>
          </cell>
          <cell r="I30">
            <v>60000</v>
          </cell>
          <cell r="J30">
            <v>68000</v>
          </cell>
          <cell r="K30">
            <v>59000</v>
          </cell>
          <cell r="L30">
            <v>52000</v>
          </cell>
          <cell r="M30">
            <v>48000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196000</v>
          </cell>
          <cell r="C32">
            <v>128000</v>
          </cell>
          <cell r="D32">
            <v>155000</v>
          </cell>
          <cell r="E32">
            <v>105000</v>
          </cell>
          <cell r="F32">
            <v>110000</v>
          </cell>
          <cell r="G32">
            <v>111000</v>
          </cell>
          <cell r="H32">
            <v>106000</v>
          </cell>
          <cell r="I32">
            <v>101000</v>
          </cell>
          <cell r="J32">
            <v>88000</v>
          </cell>
          <cell r="K32">
            <v>108000</v>
          </cell>
          <cell r="L32">
            <v>60000</v>
          </cell>
          <cell r="M32">
            <v>37000</v>
          </cell>
        </row>
        <row r="33">
          <cell r="B33">
            <v>78000</v>
          </cell>
          <cell r="C33">
            <v>39000</v>
          </cell>
          <cell r="D33">
            <v>71000</v>
          </cell>
          <cell r="E33">
            <v>147000</v>
          </cell>
          <cell r="F33">
            <v>112000</v>
          </cell>
          <cell r="G33">
            <v>70000</v>
          </cell>
          <cell r="H33">
            <v>77000</v>
          </cell>
          <cell r="I33">
            <v>43000</v>
          </cell>
          <cell r="J33">
            <v>50000</v>
          </cell>
          <cell r="K33">
            <v>179000</v>
          </cell>
          <cell r="L33">
            <v>144000</v>
          </cell>
          <cell r="M33">
            <v>94000</v>
          </cell>
        </row>
        <row r="34">
          <cell r="B34">
            <v>74000</v>
          </cell>
          <cell r="C34">
            <v>-30000</v>
          </cell>
          <cell r="D34">
            <v>32000</v>
          </cell>
          <cell r="E34">
            <v>17000</v>
          </cell>
          <cell r="F34">
            <v>14000</v>
          </cell>
          <cell r="G34">
            <v>27000</v>
          </cell>
          <cell r="H34">
            <v>39000</v>
          </cell>
          <cell r="I34">
            <v>20000</v>
          </cell>
          <cell r="J34">
            <v>10000</v>
          </cell>
          <cell r="K34">
            <v>42000</v>
          </cell>
          <cell r="L34">
            <v>-15000</v>
          </cell>
          <cell r="M34">
            <v>35000</v>
          </cell>
        </row>
        <row r="35">
          <cell r="B35">
            <v>83000</v>
          </cell>
          <cell r="C35">
            <v>62000</v>
          </cell>
          <cell r="E35">
            <v>27000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B37">
            <v>5456000</v>
          </cell>
          <cell r="C37">
            <v>4711000</v>
          </cell>
          <cell r="E37">
            <v>5100000</v>
          </cell>
          <cell r="G37">
            <v>4958000</v>
          </cell>
          <cell r="H37">
            <v>5413000</v>
          </cell>
          <cell r="I37">
            <v>6870000</v>
          </cell>
          <cell r="J37">
            <v>6251000</v>
          </cell>
          <cell r="K37">
            <v>6961000</v>
          </cell>
          <cell r="L37">
            <v>7813000</v>
          </cell>
          <cell r="M37">
            <v>6492000</v>
          </cell>
        </row>
      </sheetData>
      <sheetData sheetId="2">
        <row r="16">
          <cell r="B16">
            <v>3115000</v>
          </cell>
          <cell r="C16">
            <v>4194000</v>
          </cell>
          <cell r="D16">
            <v>3026000</v>
          </cell>
          <cell r="E16">
            <v>3677000</v>
          </cell>
          <cell r="F16">
            <v>4909000</v>
          </cell>
          <cell r="G16">
            <v>2431000</v>
          </cell>
          <cell r="H16">
            <v>2810000</v>
          </cell>
          <cell r="I16">
            <v>5220000</v>
          </cell>
          <cell r="J16">
            <v>5275000</v>
          </cell>
          <cell r="K16">
            <v>4985000</v>
          </cell>
          <cell r="L16">
            <v>4308000</v>
          </cell>
          <cell r="M16">
            <v>5217000</v>
          </cell>
        </row>
        <row r="17">
          <cell r="B17">
            <v>309000</v>
          </cell>
          <cell r="C17">
            <v>323000</v>
          </cell>
          <cell r="D17">
            <v>250000</v>
          </cell>
          <cell r="E17">
            <v>297000</v>
          </cell>
          <cell r="F17">
            <v>570000</v>
          </cell>
          <cell r="G17">
            <v>336000</v>
          </cell>
          <cell r="H17">
            <v>326000</v>
          </cell>
          <cell r="I17">
            <v>434000</v>
          </cell>
          <cell r="J17">
            <v>306000</v>
          </cell>
          <cell r="K17">
            <v>408000</v>
          </cell>
          <cell r="L17">
            <v>374000</v>
          </cell>
          <cell r="M17">
            <v>319000</v>
          </cell>
        </row>
        <row r="20">
          <cell r="B20">
            <v>1316000</v>
          </cell>
          <cell r="C20">
            <v>622000</v>
          </cell>
          <cell r="D20">
            <v>1130000</v>
          </cell>
          <cell r="E20">
            <v>712000</v>
          </cell>
          <cell r="F20">
            <v>1048000</v>
          </cell>
          <cell r="G20">
            <v>1364000</v>
          </cell>
          <cell r="H20">
            <v>477000</v>
          </cell>
          <cell r="I20">
            <v>608000</v>
          </cell>
          <cell r="J20">
            <v>1354000</v>
          </cell>
          <cell r="K20">
            <v>1311000</v>
          </cell>
          <cell r="L20">
            <v>1228000</v>
          </cell>
          <cell r="M20">
            <v>599000</v>
          </cell>
        </row>
        <row r="21">
          <cell r="B21">
            <v>2938000</v>
          </cell>
          <cell r="C21">
            <v>3856000</v>
          </cell>
          <cell r="D21">
            <v>2768000</v>
          </cell>
          <cell r="E21">
            <v>3397000</v>
          </cell>
          <cell r="F21">
            <v>4054000</v>
          </cell>
          <cell r="G21">
            <v>2123000</v>
          </cell>
          <cell r="H21">
            <v>2475000</v>
          </cell>
          <cell r="I21">
            <v>4813000</v>
          </cell>
          <cell r="J21">
            <v>4979000</v>
          </cell>
          <cell r="K21">
            <v>4540000</v>
          </cell>
          <cell r="L21">
            <v>3958000</v>
          </cell>
          <cell r="M21">
            <v>4906000</v>
          </cell>
        </row>
        <row r="22">
          <cell r="B22">
            <v>155000</v>
          </cell>
          <cell r="C22">
            <v>653000</v>
          </cell>
          <cell r="D22">
            <v>366000</v>
          </cell>
          <cell r="E22">
            <v>438000</v>
          </cell>
          <cell r="F22">
            <v>217000</v>
          </cell>
          <cell r="G22">
            <v>917000</v>
          </cell>
          <cell r="H22">
            <v>1244000</v>
          </cell>
          <cell r="I22">
            <v>27000</v>
          </cell>
          <cell r="J22">
            <v>27000</v>
          </cell>
          <cell r="K22">
            <v>0</v>
          </cell>
          <cell r="L22">
            <v>151000</v>
          </cell>
          <cell r="M22">
            <v>137000</v>
          </cell>
        </row>
        <row r="23">
          <cell r="B23">
            <v>0</v>
          </cell>
          <cell r="C23">
            <v>0</v>
          </cell>
          <cell r="E23">
            <v>0</v>
          </cell>
          <cell r="G23">
            <v>17000</v>
          </cell>
          <cell r="H23">
            <v>8000</v>
          </cell>
          <cell r="I23">
            <v>3000</v>
          </cell>
          <cell r="J23">
            <v>13000</v>
          </cell>
          <cell r="K23">
            <v>28000</v>
          </cell>
          <cell r="L23">
            <v>49000</v>
          </cell>
          <cell r="M23">
            <v>23000</v>
          </cell>
        </row>
        <row r="24">
          <cell r="B24">
            <v>4409000</v>
          </cell>
          <cell r="C24">
            <v>5131000</v>
          </cell>
          <cell r="E24">
            <v>4547000</v>
          </cell>
          <cell r="G24">
            <v>4421000</v>
          </cell>
          <cell r="H24">
            <v>4204000</v>
          </cell>
          <cell r="I24">
            <v>5451000</v>
          </cell>
          <cell r="J24">
            <v>6373000</v>
          </cell>
          <cell r="K24">
            <v>5879000</v>
          </cell>
          <cell r="L24">
            <v>5386000</v>
          </cell>
          <cell r="M24">
            <v>5665000</v>
          </cell>
        </row>
        <row r="27">
          <cell r="B27">
            <v>2802000</v>
          </cell>
          <cell r="C27">
            <v>3285000</v>
          </cell>
          <cell r="D27">
            <v>3073000</v>
          </cell>
          <cell r="E27">
            <v>3063000</v>
          </cell>
          <cell r="F27">
            <v>3067000</v>
          </cell>
          <cell r="G27">
            <v>3487000</v>
          </cell>
          <cell r="H27">
            <v>3205000</v>
          </cell>
          <cell r="I27">
            <v>3481000</v>
          </cell>
          <cell r="J27">
            <v>4244000</v>
          </cell>
          <cell r="K27">
            <v>3105000</v>
          </cell>
          <cell r="L27">
            <v>3424000</v>
          </cell>
          <cell r="M27">
            <v>3888000</v>
          </cell>
        </row>
        <row r="28">
          <cell r="B28">
            <v>233000</v>
          </cell>
          <cell r="C28">
            <v>254000</v>
          </cell>
          <cell r="D28">
            <v>251000</v>
          </cell>
          <cell r="E28">
            <v>257000</v>
          </cell>
          <cell r="F28">
            <v>265000</v>
          </cell>
          <cell r="G28">
            <v>287000</v>
          </cell>
          <cell r="H28">
            <v>269000</v>
          </cell>
          <cell r="I28">
            <v>306000</v>
          </cell>
          <cell r="J28">
            <v>341000</v>
          </cell>
          <cell r="K28">
            <v>356000</v>
          </cell>
          <cell r="L28">
            <v>389000</v>
          </cell>
          <cell r="M28">
            <v>398000</v>
          </cell>
        </row>
        <row r="29">
          <cell r="B29">
            <v>2567000</v>
          </cell>
          <cell r="C29">
            <v>3026000</v>
          </cell>
          <cell r="D29">
            <v>2811000</v>
          </cell>
          <cell r="E29">
            <v>2797000</v>
          </cell>
          <cell r="F29">
            <v>2783000</v>
          </cell>
          <cell r="G29">
            <v>3189000</v>
          </cell>
          <cell r="H29">
            <v>2932000</v>
          </cell>
          <cell r="I29">
            <v>3167000</v>
          </cell>
          <cell r="J29">
            <v>3888000</v>
          </cell>
          <cell r="K29">
            <v>2731000</v>
          </cell>
          <cell r="L29">
            <v>3020000</v>
          </cell>
          <cell r="M29">
            <v>3480000</v>
          </cell>
        </row>
        <row r="30">
          <cell r="B30">
            <v>2000</v>
          </cell>
          <cell r="C30">
            <v>5000</v>
          </cell>
          <cell r="D30">
            <v>11000</v>
          </cell>
          <cell r="E30">
            <v>9000</v>
          </cell>
          <cell r="F30">
            <v>19000</v>
          </cell>
          <cell r="G30">
            <v>11000</v>
          </cell>
          <cell r="H30">
            <v>4000</v>
          </cell>
          <cell r="I30">
            <v>8000</v>
          </cell>
          <cell r="J30">
            <v>15000</v>
          </cell>
          <cell r="K30">
            <v>18000</v>
          </cell>
          <cell r="L30">
            <v>15000</v>
          </cell>
          <cell r="M30">
            <v>10000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162000</v>
          </cell>
          <cell r="C32">
            <v>154000</v>
          </cell>
          <cell r="D32">
            <v>162000</v>
          </cell>
          <cell r="E32">
            <v>139000</v>
          </cell>
          <cell r="F32">
            <v>207000</v>
          </cell>
          <cell r="G32">
            <v>151000</v>
          </cell>
          <cell r="H32">
            <v>111000</v>
          </cell>
          <cell r="I32">
            <v>137000</v>
          </cell>
          <cell r="J32">
            <v>210000</v>
          </cell>
          <cell r="K32">
            <v>176000</v>
          </cell>
          <cell r="L32">
            <v>105000</v>
          </cell>
          <cell r="M32">
            <v>98000</v>
          </cell>
        </row>
        <row r="33">
          <cell r="B33">
            <v>168000</v>
          </cell>
          <cell r="C33">
            <v>154000</v>
          </cell>
          <cell r="D33">
            <v>155000</v>
          </cell>
          <cell r="E33">
            <v>162000</v>
          </cell>
          <cell r="F33">
            <v>249000</v>
          </cell>
          <cell r="G33">
            <v>185000</v>
          </cell>
          <cell r="H33">
            <v>157000</v>
          </cell>
          <cell r="I33">
            <v>170000</v>
          </cell>
          <cell r="J33">
            <v>289000</v>
          </cell>
          <cell r="K33">
            <v>344000</v>
          </cell>
          <cell r="L33">
            <v>359000</v>
          </cell>
          <cell r="M33">
            <v>362000</v>
          </cell>
        </row>
        <row r="34">
          <cell r="B34">
            <v>26000</v>
          </cell>
          <cell r="C34">
            <v>14000</v>
          </cell>
          <cell r="D34">
            <v>20000</v>
          </cell>
          <cell r="E34">
            <v>8000</v>
          </cell>
          <cell r="F34">
            <v>23000</v>
          </cell>
          <cell r="G34">
            <v>-7000</v>
          </cell>
          <cell r="H34">
            <v>23000</v>
          </cell>
          <cell r="I34">
            <v>21000</v>
          </cell>
          <cell r="J34">
            <v>55000</v>
          </cell>
          <cell r="K34">
            <v>6000</v>
          </cell>
          <cell r="L34">
            <v>12000</v>
          </cell>
          <cell r="M34">
            <v>43000</v>
          </cell>
        </row>
        <row r="35">
          <cell r="B35">
            <v>35000</v>
          </cell>
          <cell r="C35">
            <v>23000</v>
          </cell>
          <cell r="E35">
            <v>17000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B37">
            <v>3787000</v>
          </cell>
          <cell r="C37">
            <v>4001000</v>
          </cell>
          <cell r="E37">
            <v>3499000</v>
          </cell>
          <cell r="G37">
            <v>3944000</v>
          </cell>
          <cell r="H37">
            <v>3596000</v>
          </cell>
          <cell r="I37">
            <v>4097000</v>
          </cell>
          <cell r="J37">
            <v>5062000</v>
          </cell>
          <cell r="K37">
            <v>4651000</v>
          </cell>
          <cell r="L37">
            <v>4787000</v>
          </cell>
          <cell r="M37">
            <v>4617000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AH52"/>
  <sheetViews>
    <sheetView tabSelected="1" zoomScalePageLayoutView="0" workbookViewId="0" topLeftCell="A1">
      <pane xSplit="1" ySplit="15" topLeftCell="G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M2" sqref="M2"/>
    </sheetView>
  </sheetViews>
  <sheetFormatPr defaultColWidth="9.140625" defaultRowHeight="12.75"/>
  <cols>
    <col min="1" max="1" width="24.421875" style="161" customWidth="1"/>
    <col min="2" max="3" width="10.8515625" style="161" bestFit="1" customWidth="1"/>
    <col min="4" max="4" width="11.00390625" style="161" customWidth="1"/>
    <col min="5" max="25" width="10.8515625" style="161" bestFit="1" customWidth="1"/>
    <col min="26" max="26" width="0.9921875" style="159" customWidth="1"/>
    <col min="27" max="27" width="15.140625" style="159" customWidth="1"/>
    <col min="28" max="28" width="8.140625" style="161" hidden="1" customWidth="1"/>
    <col min="29" max="30" width="7.7109375" style="161" hidden="1" customWidth="1"/>
    <col min="31" max="31" width="7.8515625" style="161" customWidth="1"/>
    <col min="32" max="34" width="7.7109375" style="161" customWidth="1"/>
    <col min="35" max="35" width="7.7109375" style="159" customWidth="1"/>
    <col min="36" max="39" width="7.7109375" style="161" customWidth="1"/>
    <col min="40" max="40" width="0.85546875" style="161" customWidth="1"/>
    <col min="41" max="16384" width="9.140625" style="161" customWidth="1"/>
  </cols>
  <sheetData>
    <row r="1" spans="1:29" s="160" customFormat="1" ht="12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  <c r="AB1" s="158"/>
      <c r="AC1" s="158"/>
    </row>
    <row r="2" spans="1:29" s="160" customFormat="1" ht="12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58"/>
      <c r="AC2" s="158"/>
    </row>
    <row r="3" spans="1:29" s="160" customFormat="1" ht="12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58"/>
      <c r="AC3" s="158"/>
    </row>
    <row r="4" spans="1:29" s="160" customFormat="1" ht="12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9"/>
      <c r="AB4" s="158"/>
      <c r="AC4" s="158"/>
    </row>
    <row r="5" spans="1:29" s="160" customFormat="1" ht="12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9"/>
      <c r="AB5" s="158"/>
      <c r="AC5" s="158"/>
    </row>
    <row r="6" spans="1:29" s="160" customFormat="1" ht="12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58"/>
      <c r="AC6" s="158"/>
    </row>
    <row r="7" spans="1:29" s="160" customFormat="1" ht="12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9"/>
      <c r="AB7" s="158"/>
      <c r="AC7" s="158"/>
    </row>
    <row r="8" spans="1:29" s="160" customFormat="1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158"/>
      <c r="AC8" s="158"/>
    </row>
    <row r="9" spans="1:34" s="1" customFormat="1" ht="12.75">
      <c r="A9" s="3" t="s">
        <v>42</v>
      </c>
      <c r="B9" s="93"/>
      <c r="C9" s="93"/>
      <c r="D9" s="93"/>
      <c r="E9" s="93"/>
      <c r="F9" s="93"/>
      <c r="G9" s="93"/>
      <c r="H9" s="93"/>
      <c r="I9" s="3"/>
      <c r="J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72" t="s">
        <v>67</v>
      </c>
      <c r="W9" s="172"/>
      <c r="X9" s="172"/>
      <c r="Y9" s="172"/>
      <c r="Z9" s="172"/>
      <c r="AA9" s="172"/>
      <c r="AH9" s="19"/>
    </row>
    <row r="10" spans="1:34" s="1" customFormat="1" ht="12" customHeight="1" thickBot="1">
      <c r="A10" s="3"/>
      <c r="B10" s="93"/>
      <c r="C10" s="93"/>
      <c r="D10" s="93"/>
      <c r="E10" s="93"/>
      <c r="F10" s="93"/>
      <c r="G10" s="93"/>
      <c r="H10" s="93"/>
      <c r="I10" s="3"/>
      <c r="J10" s="93"/>
      <c r="K10" s="3"/>
      <c r="L10" s="93"/>
      <c r="M10" s="4"/>
      <c r="N10" s="4"/>
      <c r="O10" s="5"/>
      <c r="P10" s="5"/>
      <c r="Q10" s="93"/>
      <c r="R10" s="93"/>
      <c r="S10" s="93"/>
      <c r="T10" s="93"/>
      <c r="U10" s="93"/>
      <c r="V10" s="93"/>
      <c r="W10" s="93"/>
      <c r="X10" s="93"/>
      <c r="Y10" s="93"/>
      <c r="Z10" s="5"/>
      <c r="AA10" s="5"/>
      <c r="AH10" s="19"/>
    </row>
    <row r="11" spans="1:34" s="1" customFormat="1" ht="12.75">
      <c r="A11" s="94"/>
      <c r="B11" s="11"/>
      <c r="C11" s="11"/>
      <c r="D11" s="11" t="s">
        <v>45</v>
      </c>
      <c r="E11" s="11"/>
      <c r="F11" s="11"/>
      <c r="G11" s="11"/>
      <c r="H11" s="11"/>
      <c r="I11" s="11"/>
      <c r="J11" s="11"/>
      <c r="K11" s="11"/>
      <c r="L11" s="11"/>
      <c r="M11" s="15"/>
      <c r="N11" s="15"/>
      <c r="O11" s="155"/>
      <c r="P11" s="155"/>
      <c r="Q11" s="155"/>
      <c r="R11" s="155"/>
      <c r="S11" s="155"/>
      <c r="T11" s="155"/>
      <c r="U11" s="155"/>
      <c r="V11" s="155"/>
      <c r="W11" s="155"/>
      <c r="X11" s="169"/>
      <c r="Y11" s="119" t="s">
        <v>24</v>
      </c>
      <c r="Z11" s="15"/>
      <c r="AA11" s="119" t="s">
        <v>37</v>
      </c>
      <c r="AH11" s="19"/>
    </row>
    <row r="12" spans="1:34" s="1" customFormat="1" ht="12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7" t="s">
        <v>25</v>
      </c>
      <c r="Z12" s="15"/>
      <c r="AA12" s="17" t="s">
        <v>38</v>
      </c>
      <c r="AH12" s="19"/>
    </row>
    <row r="13" spans="1:34" s="1" customFormat="1" ht="12" customHeight="1">
      <c r="A13" s="99"/>
      <c r="B13" s="5"/>
      <c r="C13" s="5"/>
      <c r="D13" s="5"/>
      <c r="E13" s="5"/>
      <c r="F13" s="5"/>
      <c r="G13" s="5"/>
      <c r="H13" s="5"/>
      <c r="I13" s="5"/>
      <c r="J13" s="5"/>
      <c r="K13" s="5"/>
      <c r="L13" s="27"/>
      <c r="M13" s="28"/>
      <c r="N13" s="28"/>
      <c r="O13" s="28"/>
      <c r="P13" s="28"/>
      <c r="Q13" s="28"/>
      <c r="R13" s="28"/>
      <c r="S13" s="21"/>
      <c r="T13" s="21"/>
      <c r="U13" s="21"/>
      <c r="V13" s="21"/>
      <c r="W13" s="21"/>
      <c r="X13" s="21"/>
      <c r="Y13" s="30" t="str">
        <f>'Maize Yellow'!Y13</f>
        <v>Mar - Feb</v>
      </c>
      <c r="Z13" s="20"/>
      <c r="AA13" s="120"/>
      <c r="AH13" s="19"/>
    </row>
    <row r="14" spans="1:34" s="1" customFormat="1" ht="12" customHeight="1">
      <c r="A14" s="108"/>
      <c r="B14" s="121" t="s">
        <v>1</v>
      </c>
      <c r="C14" s="121" t="s">
        <v>11</v>
      </c>
      <c r="D14" s="121" t="s">
        <v>13</v>
      </c>
      <c r="E14" s="121" t="s">
        <v>14</v>
      </c>
      <c r="F14" s="121" t="s">
        <v>15</v>
      </c>
      <c r="G14" s="121" t="s">
        <v>16</v>
      </c>
      <c r="H14" s="121" t="s">
        <v>18</v>
      </c>
      <c r="I14" s="121" t="s">
        <v>19</v>
      </c>
      <c r="J14" s="121" t="s">
        <v>20</v>
      </c>
      <c r="K14" s="121" t="s">
        <v>21</v>
      </c>
      <c r="L14" s="122" t="s">
        <v>22</v>
      </c>
      <c r="M14" s="122" t="s">
        <v>23</v>
      </c>
      <c r="N14" s="123" t="s">
        <v>41</v>
      </c>
      <c r="O14" s="36" t="s">
        <v>48</v>
      </c>
      <c r="P14" s="36" t="s">
        <v>57</v>
      </c>
      <c r="Q14" s="36" t="s">
        <v>58</v>
      </c>
      <c r="R14" s="36" t="s">
        <v>59</v>
      </c>
      <c r="S14" s="36" t="s">
        <v>60</v>
      </c>
      <c r="T14" s="138" t="s">
        <v>61</v>
      </c>
      <c r="U14" s="141" t="s">
        <v>62</v>
      </c>
      <c r="V14" s="36" t="s">
        <v>63</v>
      </c>
      <c r="W14" s="36" t="s">
        <v>64</v>
      </c>
      <c r="X14" s="37" t="s">
        <v>65</v>
      </c>
      <c r="Y14" s="38" t="s">
        <v>68</v>
      </c>
      <c r="Z14" s="21"/>
      <c r="AA14" s="47" t="s">
        <v>69</v>
      </c>
      <c r="AH14" s="19"/>
    </row>
    <row r="15" spans="1:34" s="1" customFormat="1" ht="12" customHeight="1">
      <c r="A15" s="105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45"/>
      <c r="N15" s="45"/>
      <c r="O15" s="45"/>
      <c r="P15" s="45"/>
      <c r="Q15" s="45"/>
      <c r="R15" s="45"/>
      <c r="S15" s="45"/>
      <c r="T15" s="125"/>
      <c r="U15" s="142"/>
      <c r="V15" s="45"/>
      <c r="W15" s="45"/>
      <c r="X15" s="46"/>
      <c r="Y15" s="47" t="s">
        <v>40</v>
      </c>
      <c r="Z15" s="21"/>
      <c r="AA15" s="47"/>
      <c r="AH15" s="19"/>
    </row>
    <row r="16" spans="1:34" s="1" customFormat="1" ht="12" customHeight="1">
      <c r="A16" s="108"/>
      <c r="B16" s="121"/>
      <c r="C16" s="121"/>
      <c r="D16" s="125"/>
      <c r="E16" s="125"/>
      <c r="F16" s="125"/>
      <c r="G16" s="125"/>
      <c r="H16" s="125"/>
      <c r="I16" s="125"/>
      <c r="J16" s="125"/>
      <c r="K16" s="125"/>
      <c r="L16" s="45"/>
      <c r="M16" s="52"/>
      <c r="N16" s="52"/>
      <c r="O16" s="52"/>
      <c r="P16" s="52"/>
      <c r="Q16" s="52"/>
      <c r="R16" s="52"/>
      <c r="S16" s="52"/>
      <c r="T16" s="139"/>
      <c r="U16" s="143"/>
      <c r="V16" s="52"/>
      <c r="W16" s="52"/>
      <c r="X16" s="53"/>
      <c r="Y16" s="54">
        <v>1</v>
      </c>
      <c r="Z16" s="20"/>
      <c r="AA16" s="126"/>
      <c r="AH16" s="19"/>
    </row>
    <row r="17" spans="1:34" s="1" customFormat="1" ht="12" customHeight="1">
      <c r="A17" s="56" t="s">
        <v>30</v>
      </c>
      <c r="B17" s="57">
        <f>'[1]Maize White'!B16+'[1]Maize Yellow'!B16</f>
        <v>7225000</v>
      </c>
      <c r="C17" s="57">
        <f>'[1]Maize White'!C16+'[1]Maize Yellow'!C16</f>
        <v>9732000</v>
      </c>
      <c r="D17" s="57">
        <f>'[1]Maize White'!D16+'[1]Maize Yellow'!D16</f>
        <v>9392000</v>
      </c>
      <c r="E17" s="57">
        <f>'[1]Maize White'!E16+'[1]Maize Yellow'!E16</f>
        <v>9482000</v>
      </c>
      <c r="F17" s="57">
        <f>'[1]Maize White'!F16+'[1]Maize Yellow'!F16</f>
        <v>11450000</v>
      </c>
      <c r="G17" s="57">
        <f>'[1]Maize White'!G16+'[1]Maize Yellow'!G16</f>
        <v>6618000</v>
      </c>
      <c r="H17" s="57">
        <f>'[1]Maize White'!H16+'[1]Maize Yellow'!H16</f>
        <v>7125000</v>
      </c>
      <c r="I17" s="57">
        <f>'[1]Maize White'!I16+'[1]Maize Yellow'!I16</f>
        <v>12700000</v>
      </c>
      <c r="J17" s="57">
        <f>'[1]Maize White'!J16+'[1]Maize Yellow'!J16</f>
        <v>12050000</v>
      </c>
      <c r="K17" s="57">
        <f>'[1]Maize White'!K16+'[1]Maize Yellow'!K16</f>
        <v>12815000</v>
      </c>
      <c r="L17" s="58">
        <f>'[1]Maize White'!L16+'[1]Maize Yellow'!L16</f>
        <v>10360000</v>
      </c>
      <c r="M17" s="58">
        <f>'[1]Maize White'!M16+'[1]Maize Yellow'!M16</f>
        <v>12120656</v>
      </c>
      <c r="N17" s="58">
        <f>'Maize White'!N17+'Maize Yellow'!N17</f>
        <v>11810600</v>
      </c>
      <c r="O17" s="58">
        <v>14250000</v>
      </c>
      <c r="P17" s="58">
        <f>'Maize White'!P17+'Maize Yellow'!P17</f>
        <v>9955000</v>
      </c>
      <c r="Q17" s="58">
        <f>'Maize White'!Q17+'Maize Yellow'!Q17</f>
        <v>7778500</v>
      </c>
      <c r="R17" s="58">
        <f>'Maize White'!R17+'Maize Yellow'!R17</f>
        <v>16820000</v>
      </c>
      <c r="S17" s="58">
        <f>'Maize White'!S17+'Maize Yellow'!S17</f>
        <v>12510000</v>
      </c>
      <c r="T17" s="57">
        <f>'Maize White'!T17+'Maize Yellow'!T17</f>
        <v>11275000</v>
      </c>
      <c r="U17" s="64">
        <f>'Maize White'!U17+'Maize Yellow'!U17</f>
        <v>15300000</v>
      </c>
      <c r="V17" s="58">
        <f>'Maize White'!V17+'Maize Yellow'!V17</f>
        <v>16315000</v>
      </c>
      <c r="W17" s="58">
        <f>'Maize White'!W17+'Maize Yellow'!W17</f>
        <v>15470000</v>
      </c>
      <c r="X17" s="78">
        <f>'Maize White'!X17+'Maize Yellow'!X17</f>
        <v>16430000</v>
      </c>
      <c r="Y17" s="109">
        <f>'Maize White'!Y17+'Maize Yellow'!Y17</f>
        <v>13255750</v>
      </c>
      <c r="Z17" s="19"/>
      <c r="AA17" s="109">
        <f>ROUND((+V17+Q17+R17+S17+U17+O17+P17+X17+T17+W17)/(10),1)</f>
        <v>13610350</v>
      </c>
      <c r="AB17" s="109">
        <f>ROUND((+W17+R17+S17+T17+V17+P17+Q17+Y17+U17+X17)/(10),1)</f>
        <v>13510925</v>
      </c>
      <c r="AC17" s="109">
        <f>ROUND((+X17+S17+T17+U17+W17+Q17+R17+Z17+V17+Y17)/(10),1)</f>
        <v>12515425</v>
      </c>
      <c r="AD17" s="109">
        <f>ROUND((+Y17+T17+U17+V17+X17+R17+S17+AA17+W17+Z17)/(10),1)</f>
        <v>13098610</v>
      </c>
      <c r="AH17" s="19"/>
    </row>
    <row r="18" spans="1:34" s="1" customFormat="1" ht="12" customHeight="1">
      <c r="A18" s="56" t="s">
        <v>26</v>
      </c>
      <c r="B18" s="57">
        <f>'[1]Maize White'!B17+'[1]Maize Yellow'!B17</f>
        <v>414000</v>
      </c>
      <c r="C18" s="57">
        <f>'[1]Maize White'!C17+'[1]Maize Yellow'!C17</f>
        <v>462000</v>
      </c>
      <c r="D18" s="57">
        <f>'[1]Maize White'!D17+'[1]Maize Yellow'!D17</f>
        <v>366000</v>
      </c>
      <c r="E18" s="57">
        <f>'[1]Maize White'!E17+'[1]Maize Yellow'!E17</f>
        <v>410000</v>
      </c>
      <c r="F18" s="57">
        <f>'[1]Maize White'!F17+'[1]Maize Yellow'!F17</f>
        <v>754000</v>
      </c>
      <c r="G18" s="57">
        <f>'[1]Maize White'!G17+'[1]Maize Yellow'!G17</f>
        <v>480000</v>
      </c>
      <c r="H18" s="57">
        <f>'[1]Maize White'!H17+'[1]Maize Yellow'!H17</f>
        <v>337000</v>
      </c>
      <c r="I18" s="57">
        <f>'[1]Maize White'!I17+'[1]Maize Yellow'!I17</f>
        <v>554000</v>
      </c>
      <c r="J18" s="57">
        <f>'[1]Maize White'!J17+'[1]Maize Yellow'!J17</f>
        <v>389000</v>
      </c>
      <c r="K18" s="57">
        <f>'[1]Maize White'!K17+'[1]Maize Yellow'!K17</f>
        <v>527000</v>
      </c>
      <c r="L18" s="58">
        <f>'[1]Maize White'!L17+'[1]Maize Yellow'!L17</f>
        <v>474000</v>
      </c>
      <c r="M18" s="58">
        <f>'[1]Maize White'!M17+'[1]Maize Yellow'!M17</f>
        <v>433000</v>
      </c>
      <c r="N18" s="58">
        <f>'Maize White'!N18+'Maize Yellow'!N18</f>
        <v>457810</v>
      </c>
      <c r="O18" s="58">
        <v>550000</v>
      </c>
      <c r="P18" s="58">
        <f>'Maize Yellow'!P18+'Maize White'!P18</f>
        <v>0</v>
      </c>
      <c r="Q18" s="58">
        <v>0</v>
      </c>
      <c r="R18" s="58">
        <f>'Maize White'!R18+'Maize Yellow'!R18</f>
        <v>0</v>
      </c>
      <c r="S18" s="58">
        <v>0</v>
      </c>
      <c r="T18" s="57">
        <v>0</v>
      </c>
      <c r="U18" s="64">
        <v>0</v>
      </c>
      <c r="V18" s="58">
        <v>0</v>
      </c>
      <c r="W18" s="58">
        <v>0</v>
      </c>
      <c r="X18" s="78">
        <v>0</v>
      </c>
      <c r="Y18" s="109">
        <v>0</v>
      </c>
      <c r="Z18" s="19"/>
      <c r="AA18" s="109">
        <f aca="true" t="shared" si="0" ref="AA18:AA49">ROUND((+V18+Q18+R18+S18+U18+O18+P18+X18+T18+W18)/(10),1)</f>
        <v>55000</v>
      </c>
      <c r="AH18" s="19"/>
    </row>
    <row r="19" spans="1:34" s="1" customFormat="1" ht="12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58"/>
      <c r="N19" s="58"/>
      <c r="O19" s="58"/>
      <c r="P19" s="58"/>
      <c r="Q19" s="58"/>
      <c r="R19" s="58"/>
      <c r="S19" s="58"/>
      <c r="T19" s="57"/>
      <c r="U19" s="64"/>
      <c r="V19" s="58"/>
      <c r="W19" s="58"/>
      <c r="X19" s="78"/>
      <c r="Y19" s="109"/>
      <c r="Z19" s="19"/>
      <c r="AA19" s="109">
        <f t="shared" si="0"/>
        <v>0</v>
      </c>
      <c r="AH19" s="19"/>
    </row>
    <row r="20" spans="1:34" s="1" customFormat="1" ht="12" customHeight="1">
      <c r="A20" s="127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1"/>
      <c r="M20" s="51"/>
      <c r="N20" s="58"/>
      <c r="O20" s="51"/>
      <c r="P20" s="51"/>
      <c r="Q20" s="51"/>
      <c r="R20" s="51"/>
      <c r="S20" s="51"/>
      <c r="T20" s="140"/>
      <c r="U20" s="144"/>
      <c r="V20" s="51"/>
      <c r="W20" s="51"/>
      <c r="X20" s="147"/>
      <c r="Y20" s="128"/>
      <c r="Z20" s="129"/>
      <c r="AA20" s="109">
        <f t="shared" si="0"/>
        <v>0</v>
      </c>
      <c r="AH20" s="19"/>
    </row>
    <row r="21" spans="1:34" s="1" customFormat="1" ht="12" customHeight="1">
      <c r="A21" s="108" t="s">
        <v>46</v>
      </c>
      <c r="B21" s="57">
        <f>'[1]Maize White'!B20+'[1]Maize Yellow'!B20</f>
        <v>3499000</v>
      </c>
      <c r="C21" s="57">
        <f>'[1]Maize White'!C20+'[1]Maize Yellow'!C20</f>
        <v>1726000</v>
      </c>
      <c r="D21" s="57">
        <f>'[1]Maize White'!D20+'[1]Maize Yellow'!D20</f>
        <v>3276000</v>
      </c>
      <c r="E21" s="57">
        <f>'[1]Maize White'!E20+'[1]Maize Yellow'!E20</f>
        <v>3565000</v>
      </c>
      <c r="F21" s="57">
        <f>'[1]Maize White'!F20+'[1]Maize Yellow'!F20</f>
        <v>4520000</v>
      </c>
      <c r="G21" s="57">
        <f>'[1]Maize White'!G20+'[1]Maize Yellow'!G20</f>
        <v>4533000</v>
      </c>
      <c r="H21" s="57">
        <f>'[1]Maize White'!H20+'[1]Maize Yellow'!H20</f>
        <v>2826000</v>
      </c>
      <c r="I21" s="57">
        <f>'[1]Maize White'!I20+'[1]Maize Yellow'!I20</f>
        <v>1895000</v>
      </c>
      <c r="J21" s="57">
        <f>'[1]Maize White'!J20+'[1]Maize Yellow'!J20</f>
        <v>3188000</v>
      </c>
      <c r="K21" s="57">
        <f>'[1]Maize White'!K20+'[1]Maize Yellow'!K20</f>
        <v>3610000</v>
      </c>
      <c r="L21" s="58">
        <f>'[1]Maize White'!L20+'[1]Maize Yellow'!L20</f>
        <v>4247000</v>
      </c>
      <c r="M21" s="58">
        <f>'[1]Maize White'!M20+'[1]Maize Yellow'!M20</f>
        <v>1860000</v>
      </c>
      <c r="N21" s="58">
        <f>'Maize White'!N21+'Maize Yellow'!N21</f>
        <v>2692393</v>
      </c>
      <c r="O21" s="58">
        <f>'Maize White'!O21+'Maize Yellow'!O21</f>
        <v>1622220</v>
      </c>
      <c r="P21" s="58">
        <f>'Maize White'!P21+'Maize Yellow'!P21</f>
        <v>3327155</v>
      </c>
      <c r="Q21" s="58">
        <f>'Maize Yellow'!Q21+'Maize White'!Q21</f>
        <v>2861883</v>
      </c>
      <c r="R21" s="58">
        <f>'Maize Yellow'!R21+'Maize White'!R21</f>
        <v>1859644</v>
      </c>
      <c r="S21" s="58">
        <f>'Maize Yellow'!S21+'Maize White'!S21</f>
        <v>5506942</v>
      </c>
      <c r="T21" s="57">
        <f>'Maize Yellow'!T21+'Maize White'!T21</f>
        <v>4214773</v>
      </c>
      <c r="U21" s="64">
        <f>'Maize White'!U21+'Maize Yellow'!U21</f>
        <v>2927052</v>
      </c>
      <c r="V21" s="58">
        <f>'Maize White'!V21+'Maize Yellow'!V21</f>
        <v>3431786</v>
      </c>
      <c r="W21" s="58">
        <f>'Maize Yellow'!W21+'Maize White'!W21</f>
        <v>4289403</v>
      </c>
      <c r="X21" s="78">
        <f>'Maize Yellow'!X21+'Maize White'!X21</f>
        <v>4055060</v>
      </c>
      <c r="Y21" s="109">
        <f>'Maize Yellow'!Y21+'Maize White'!Y21</f>
        <v>3733158</v>
      </c>
      <c r="Z21" s="19"/>
      <c r="AA21" s="109">
        <f t="shared" si="0"/>
        <v>3409591.8</v>
      </c>
      <c r="AH21" s="19"/>
    </row>
    <row r="22" spans="1:34" s="1" customFormat="1" ht="12" customHeight="1">
      <c r="A22" s="108" t="s">
        <v>2</v>
      </c>
      <c r="B22" s="57">
        <f>'[1]Maize White'!B21+'[1]Maize Yellow'!B21</f>
        <v>7315000</v>
      </c>
      <c r="C22" s="57">
        <f>'[1]Maize White'!C21+'[1]Maize Yellow'!C21</f>
        <v>9288000</v>
      </c>
      <c r="D22" s="57">
        <f>'[1]Maize White'!D21+'[1]Maize Yellow'!D21</f>
        <v>8970000</v>
      </c>
      <c r="E22" s="57">
        <f>'[1]Maize White'!E21+'[1]Maize Yellow'!E21</f>
        <v>9083000</v>
      </c>
      <c r="F22" s="57">
        <f>'[1]Maize White'!F21+'[1]Maize Yellow'!F21</f>
        <v>10176000</v>
      </c>
      <c r="G22" s="57">
        <f>'[1]Maize White'!G21+'[1]Maize Yellow'!G21</f>
        <v>6248000</v>
      </c>
      <c r="H22" s="57">
        <f>'[1]Maize White'!H21+'[1]Maize Yellow'!H21</f>
        <v>6764000</v>
      </c>
      <c r="I22" s="57">
        <f>'[1]Maize White'!I21+'[1]Maize Yellow'!I21</f>
        <v>12215000</v>
      </c>
      <c r="J22" s="57">
        <f>'[1]Maize White'!J21+'[1]Maize Yellow'!J21</f>
        <v>11659000</v>
      </c>
      <c r="K22" s="57">
        <f>'[1]Maize White'!K21+'[1]Maize Yellow'!K21</f>
        <v>12166000</v>
      </c>
      <c r="L22" s="58">
        <f>'[1]Maize White'!L21+'[1]Maize Yellow'!L21</f>
        <v>9897000</v>
      </c>
      <c r="M22" s="58">
        <f>'[1]Maize White'!M21+'[1]Maize Yellow'!M21</f>
        <v>11702000</v>
      </c>
      <c r="N22" s="58">
        <f>'Maize White'!N22+'Maize Yellow'!N22</f>
        <v>11336637</v>
      </c>
      <c r="O22" s="58">
        <f>'Maize White'!O22+'Maize Yellow'!N22</f>
        <v>13449484</v>
      </c>
      <c r="P22" s="58">
        <f>'Maize Yellow'!P22+'Maize White'!P22</f>
        <v>9598277</v>
      </c>
      <c r="Q22" s="58">
        <f>'Maize Yellow'!Q22+'Maize White'!Q22</f>
        <v>7403418</v>
      </c>
      <c r="R22" s="58">
        <f>'Maize Yellow'!R22+'Maize White'!R22</f>
        <v>16192958</v>
      </c>
      <c r="S22" s="58">
        <f>'Maize Yellow'!S22+'Maize White'!S22</f>
        <v>11956826</v>
      </c>
      <c r="T22" s="57">
        <f>'Maize Yellow'!T22+'Maize White'!T22</f>
        <v>10806264</v>
      </c>
      <c r="U22" s="64">
        <f>'Maize White'!U22+'Maize Yellow'!U22</f>
        <v>14669408</v>
      </c>
      <c r="V22" s="58">
        <f>'Maize White'!V22+'Maize Yellow'!V22</f>
        <v>15809821</v>
      </c>
      <c r="W22" s="58">
        <f>'Maize Yellow'!W22+'Maize White'!W22</f>
        <v>14899877</v>
      </c>
      <c r="X22" s="78">
        <f>'Maize Yellow'!X22+'Maize White'!X22</f>
        <v>15819686</v>
      </c>
      <c r="Y22" s="109">
        <f>'Maize Yellow'!Y22+'Maize White'!Y22</f>
        <v>344173</v>
      </c>
      <c r="Z22" s="19"/>
      <c r="AA22" s="109">
        <f t="shared" si="0"/>
        <v>13060601.9</v>
      </c>
      <c r="AH22" s="19"/>
    </row>
    <row r="23" spans="1:34" s="1" customFormat="1" ht="12" customHeight="1">
      <c r="A23" s="108" t="s">
        <v>3</v>
      </c>
      <c r="B23" s="57">
        <f>'[1]Maize White'!B22+'[1]Maize Yellow'!B22</f>
        <v>155000</v>
      </c>
      <c r="C23" s="57">
        <f>'[1]Maize White'!C22+'[1]Maize Yellow'!C22</f>
        <v>974000</v>
      </c>
      <c r="D23" s="57">
        <f>'[1]Maize White'!D22+'[1]Maize Yellow'!D22</f>
        <v>366000</v>
      </c>
      <c r="E23" s="57">
        <f>'[1]Maize White'!E22+'[1]Maize Yellow'!E22</f>
        <v>471000</v>
      </c>
      <c r="F23" s="57">
        <f>'[1]Maize White'!F22+'[1]Maize Yellow'!F22</f>
        <v>217000</v>
      </c>
      <c r="G23" s="57">
        <f>'[1]Maize White'!G22+'[1]Maize Yellow'!G22</f>
        <v>917000</v>
      </c>
      <c r="H23" s="57">
        <f>'[1]Maize White'!H22+'[1]Maize Yellow'!H22</f>
        <v>1287000</v>
      </c>
      <c r="I23" s="57">
        <f>'[1]Maize White'!I22+'[1]Maize Yellow'!I22</f>
        <v>31000</v>
      </c>
      <c r="J23" s="57">
        <f>'[1]Maize White'!J22+'[1]Maize Yellow'!J22</f>
        <v>27000</v>
      </c>
      <c r="K23" s="57">
        <f>'[1]Maize White'!K22+'[1]Maize Yellow'!K22</f>
        <v>0</v>
      </c>
      <c r="L23" s="58">
        <f>'[1]Maize White'!L22+'[1]Maize Yellow'!L22</f>
        <v>238000</v>
      </c>
      <c r="M23" s="58">
        <f>'[1]Maize White'!M22+'[1]Maize Yellow'!M22</f>
        <v>194000</v>
      </c>
      <c r="N23" s="58">
        <f>'Maize White'!N23+'Maize Yellow'!N23</f>
        <v>0</v>
      </c>
      <c r="O23" s="58">
        <f>'Maize White'!N23+'Maize Yellow'!N23</f>
        <v>0</v>
      </c>
      <c r="P23" s="58">
        <f>'Maize Yellow'!P23+'Maize White'!P23</f>
        <v>1322590</v>
      </c>
      <c r="Q23" s="58">
        <f>'Maize Yellow'!Q23+'Maize White'!Q23</f>
        <v>2644793</v>
      </c>
      <c r="R23" s="58">
        <f>'Maize Yellow'!R23+'Maize White'!R23</f>
        <v>298220</v>
      </c>
      <c r="S23" s="58">
        <f>'Maize Yellow'!S23+'Maize White'!S23</f>
        <v>50812</v>
      </c>
      <c r="T23" s="57">
        <f>'Maize Yellow'!T23+'Maize White'!T23</f>
        <v>598481</v>
      </c>
      <c r="U23" s="64">
        <f>'Maize White'!U23+'Maize Yellow'!U23</f>
        <v>32476</v>
      </c>
      <c r="V23" s="58">
        <f>'Maize White'!V23+'Maize Yellow'!V23</f>
        <v>7583</v>
      </c>
      <c r="W23" s="58">
        <f>'Maize Yellow'!W23+'Maize White'!W23</f>
        <v>0</v>
      </c>
      <c r="X23" s="78">
        <f>'Maize Yellow'!X23+'Maize White'!X23</f>
        <v>0</v>
      </c>
      <c r="Y23" s="109">
        <f>'Maize Yellow'!Y23+'Maize White'!Y23</f>
        <v>0</v>
      </c>
      <c r="Z23" s="19"/>
      <c r="AA23" s="109">
        <f>ROUND((+V23+Q23+R23+S23+U23+O23+P23+X23+T23+W23)/(10),1)</f>
        <v>495495.5</v>
      </c>
      <c r="AH23" s="19"/>
    </row>
    <row r="24" spans="1:34" s="1" customFormat="1" ht="12" customHeight="1">
      <c r="A24" s="108" t="s">
        <v>0</v>
      </c>
      <c r="B24" s="57">
        <f>'[1]Maize White'!B23+'[1]Maize Yellow'!B23</f>
        <v>0</v>
      </c>
      <c r="C24" s="57">
        <f>'[1]Maize White'!C23+'[1]Maize Yellow'!C23</f>
        <v>0</v>
      </c>
      <c r="D24" s="57">
        <v>37000</v>
      </c>
      <c r="E24" s="57">
        <f>'[1]Maize White'!E23+'[1]Maize Yellow'!E23</f>
        <v>0</v>
      </c>
      <c r="F24" s="57">
        <v>0</v>
      </c>
      <c r="G24" s="57">
        <f>'[1]Maize White'!G23+'[1]Maize Yellow'!G23</f>
        <v>30000</v>
      </c>
      <c r="H24" s="57">
        <f>'[1]Maize White'!H23+'[1]Maize Yellow'!H23</f>
        <v>27000</v>
      </c>
      <c r="I24" s="57">
        <f>'[1]Maize White'!I23+'[1]Maize Yellow'!I23</f>
        <v>14000</v>
      </c>
      <c r="J24" s="57">
        <f>'[1]Maize White'!J23+'[1]Maize Yellow'!J23</f>
        <v>49000</v>
      </c>
      <c r="K24" s="57">
        <f>'[1]Maize White'!K23+'[1]Maize Yellow'!K23</f>
        <v>83000</v>
      </c>
      <c r="L24" s="58">
        <f>'[1]Maize White'!L23+'[1]Maize Yellow'!L23</f>
        <v>78000</v>
      </c>
      <c r="M24" s="58">
        <f>'[1]Maize White'!M23+'[1]Maize Yellow'!M23</f>
        <v>45000</v>
      </c>
      <c r="N24" s="58">
        <f>'Maize White'!N24+'Maize Yellow'!N24</f>
        <v>53469</v>
      </c>
      <c r="O24" s="58">
        <f>'Maize White'!O24+'Maize Yellow'!O24</f>
        <v>101113</v>
      </c>
      <c r="P24" s="58">
        <f>'Maize Yellow'!P24+'Maize White'!P24</f>
        <v>40078</v>
      </c>
      <c r="Q24" s="58">
        <f>'Maize Yellow'!Q24+'Maize White'!Q24</f>
        <v>61932</v>
      </c>
      <c r="R24" s="58">
        <f>'Maize Yellow'!R24+'Maize White'!R24-2397</f>
        <v>16301</v>
      </c>
      <c r="S24" s="58">
        <f>IF(SUM('Maize White'!S36+'Maize Yellow'!S36-'Maize Yellow'!S24-'Maize White'!S24)&lt;0,SUM('Maize White'!S36+'Maize Yellow'!S36-'Maize Yellow'!S24-'Maize White'!S24),0)*-1</f>
        <v>51329</v>
      </c>
      <c r="T24" s="57">
        <f>'Maize Yellow'!T24+'Maize White'!T24</f>
        <v>22827</v>
      </c>
      <c r="U24" s="64">
        <f>IF(SUM('Maize White'!U36+'Maize Yellow'!U36-'Maize Yellow'!U24-'Maize White'!U24)&lt;0,SUM('Maize White'!U36+'Maize Yellow'!U36-'Maize Yellow'!U24-'Maize White'!U24),0)*-1</f>
        <v>10265</v>
      </c>
      <c r="V24" s="58">
        <f>'Maize White'!V24+'Maize Yellow'!V24</f>
        <v>47780</v>
      </c>
      <c r="W24" s="58">
        <f>IF(SUM('Maize White'!W36+'Maize Yellow'!W36-'Maize Yellow'!W24-'Maize White'!W24)&lt;0,SUM('Maize White'!W36+'Maize Yellow'!W36-'Maize Yellow'!W24-'Maize White'!W24),0)*-1</f>
        <v>47975</v>
      </c>
      <c r="X24" s="78">
        <f>IF(SUM('Maize White'!X36+'Maize Yellow'!X36-'Maize Yellow'!X24-'Maize White'!X24)&lt;0,SUM('Maize White'!X36+'Maize Yellow'!X36-'Maize Yellow'!X24-'Maize White'!X24),0)*-1</f>
        <v>0</v>
      </c>
      <c r="Y24" s="109">
        <f>IF(SUM('Maize White'!Y36+'Maize Yellow'!Y36-'Maize Yellow'!Y24-'Maize White'!Y24)&lt;0,SUM('Maize White'!Y36+'Maize Yellow'!Y36-'Maize Yellow'!Y24-'Maize White'!Y24),0)*-1</f>
        <v>15237</v>
      </c>
      <c r="Z24" s="19"/>
      <c r="AA24" s="109">
        <f t="shared" si="0"/>
        <v>39960</v>
      </c>
      <c r="AH24" s="19"/>
    </row>
    <row r="25" spans="1:34" s="2" customFormat="1" ht="12" customHeight="1">
      <c r="A25" s="127" t="s">
        <v>31</v>
      </c>
      <c r="B25" s="70">
        <f>'[1]Maize White'!B24+'[1]Maize Yellow'!B24</f>
        <v>10969000</v>
      </c>
      <c r="C25" s="70">
        <f>'[1]Maize White'!C24+'[1]Maize Yellow'!C24</f>
        <v>11988000</v>
      </c>
      <c r="D25" s="70">
        <v>12649000</v>
      </c>
      <c r="E25" s="70">
        <f>'[1]Maize White'!E24+'[1]Maize Yellow'!E24</f>
        <v>13119000</v>
      </c>
      <c r="F25" s="70">
        <v>14913000</v>
      </c>
      <c r="G25" s="70">
        <f>'[1]Maize White'!G24+'[1]Maize Yellow'!G24</f>
        <v>11728000</v>
      </c>
      <c r="H25" s="70">
        <f>'[1]Maize White'!H24+'[1]Maize Yellow'!H24</f>
        <v>10904000</v>
      </c>
      <c r="I25" s="70">
        <f>'[1]Maize White'!I24+'[1]Maize Yellow'!I24</f>
        <v>14155000</v>
      </c>
      <c r="J25" s="70">
        <f>'[1]Maize White'!J24+'[1]Maize Yellow'!J24</f>
        <v>14923000</v>
      </c>
      <c r="K25" s="70">
        <f>'[1]Maize White'!K24+'[1]Maize Yellow'!K24</f>
        <v>15859000</v>
      </c>
      <c r="L25" s="71">
        <f>'[1]Maize White'!L24+'[1]Maize Yellow'!L24</f>
        <v>14460000</v>
      </c>
      <c r="M25" s="71">
        <f>'[1]Maize White'!M24+'[1]Maize Yellow'!M24</f>
        <v>13801000</v>
      </c>
      <c r="N25" s="71">
        <f>'Maize White'!N25+'Maize Yellow'!N25</f>
        <v>14082499</v>
      </c>
      <c r="O25" s="71">
        <f>'Maize White'!O25+'Maize Yellow'!O25</f>
        <v>15586049</v>
      </c>
      <c r="P25" s="71">
        <f>'Maize Yellow'!P25+'Maize White'!P25</f>
        <v>14288100</v>
      </c>
      <c r="Q25" s="71">
        <f>'Maize Yellow'!Q25+'Maize White'!Q25</f>
        <v>12972026</v>
      </c>
      <c r="R25" s="71">
        <f>SUM(R21:R24)</f>
        <v>18367123</v>
      </c>
      <c r="S25" s="71">
        <f>SUM(S21:S24)</f>
        <v>17565909</v>
      </c>
      <c r="T25" s="70">
        <f>'Maize Yellow'!T25+'Maize White'!T25</f>
        <v>15642345</v>
      </c>
      <c r="U25" s="75">
        <f>SUM(U21:U24)</f>
        <v>17639201</v>
      </c>
      <c r="V25" s="71">
        <f>SUM(V21:V24)</f>
        <v>19296970</v>
      </c>
      <c r="W25" s="71">
        <f>SUM(W21:W24)</f>
        <v>19237255</v>
      </c>
      <c r="X25" s="113">
        <f>SUM(X21:X24)</f>
        <v>19874746</v>
      </c>
      <c r="Y25" s="112">
        <f>SUM(Y21:Y24)</f>
        <v>4092568</v>
      </c>
      <c r="Z25" s="157"/>
      <c r="AA25" s="112">
        <f t="shared" si="0"/>
        <v>17046972.4</v>
      </c>
      <c r="AF25" s="1"/>
      <c r="AH25" s="157"/>
    </row>
    <row r="26" spans="1:34" s="1" customFormat="1" ht="12" customHeight="1">
      <c r="A26" s="130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58"/>
      <c r="N26" s="58"/>
      <c r="O26" s="58"/>
      <c r="P26" s="58"/>
      <c r="Q26" s="58"/>
      <c r="R26" s="58"/>
      <c r="S26" s="58"/>
      <c r="T26" s="57"/>
      <c r="U26" s="64"/>
      <c r="V26" s="58"/>
      <c r="W26" s="58"/>
      <c r="X26" s="78"/>
      <c r="Y26" s="109"/>
      <c r="Z26" s="19"/>
      <c r="AA26" s="109"/>
      <c r="AH26" s="19"/>
    </row>
    <row r="27" spans="1:34" s="1" customFormat="1" ht="12" customHeight="1">
      <c r="A27" s="127" t="s">
        <v>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58"/>
      <c r="P27" s="58"/>
      <c r="Q27" s="58"/>
      <c r="R27" s="58"/>
      <c r="S27" s="58"/>
      <c r="T27" s="57"/>
      <c r="U27" s="64"/>
      <c r="V27" s="58"/>
      <c r="W27" s="58"/>
      <c r="X27" s="78"/>
      <c r="Y27" s="109"/>
      <c r="Z27" s="19"/>
      <c r="AA27" s="109"/>
      <c r="AH27" s="19"/>
    </row>
    <row r="28" spans="1:34" s="1" customFormat="1" ht="12" customHeight="1">
      <c r="A28" s="108" t="s">
        <v>4</v>
      </c>
      <c r="B28" s="57">
        <f>'[1]Maize White'!B27+'[1]Maize Yellow'!B27</f>
        <v>7092000</v>
      </c>
      <c r="C28" s="57">
        <f>'[1]Maize White'!C27+'[1]Maize Yellow'!C27</f>
        <v>7004000</v>
      </c>
      <c r="D28" s="57">
        <f>'[1]Maize White'!D27+'[1]Maize Yellow'!D27</f>
        <v>7241000</v>
      </c>
      <c r="E28" s="57">
        <f>'[1]Maize White'!E27+'[1]Maize Yellow'!E27</f>
        <v>7190000</v>
      </c>
      <c r="F28" s="57">
        <f>'[1]Maize White'!F27+'[1]Maize Yellow'!F27</f>
        <v>7474000</v>
      </c>
      <c r="G28" s="57">
        <f>'[1]Maize White'!G27+'[1]Maize Yellow'!G27</f>
        <v>7612000</v>
      </c>
      <c r="H28" s="57">
        <f>'[1]Maize White'!H27+'[1]Maize Yellow'!H27</f>
        <v>7977000</v>
      </c>
      <c r="I28" s="57">
        <f>'[1]Maize White'!I27+'[1]Maize Yellow'!I27</f>
        <v>8519000</v>
      </c>
      <c r="J28" s="57">
        <f>'[1]Maize White'!J27+'[1]Maize Yellow'!J27</f>
        <v>8641000</v>
      </c>
      <c r="K28" s="57">
        <f>'[1]Maize White'!K27+'[1]Maize Yellow'!K27</f>
        <v>8836000</v>
      </c>
      <c r="L28" s="58">
        <f>'[1]Maize White'!L27+'[1]Maize Yellow'!L27</f>
        <v>9014000</v>
      </c>
      <c r="M28" s="58">
        <f>'[1]Maize White'!M27+'[1]Maize Yellow'!M27</f>
        <v>8833000</v>
      </c>
      <c r="N28" s="58">
        <f>'Maize White'!N28+'Maize Yellow'!N28</f>
        <v>9395207</v>
      </c>
      <c r="O28" s="58">
        <f>'Maize White'!O28+'Maize Yellow'!O28</f>
        <v>9719199</v>
      </c>
      <c r="P28" s="58">
        <f>'Maize Yellow'!P28+'Maize White'!P28</f>
        <v>10255099</v>
      </c>
      <c r="Q28" s="58">
        <f>'Maize Yellow'!Q28+'Maize White'!Q28</f>
        <v>9868504</v>
      </c>
      <c r="R28" s="58">
        <f>'Maize Yellow'!R28+'Maize White'!R28</f>
        <v>10216723</v>
      </c>
      <c r="S28" s="58">
        <f>'Maize Yellow'!S28+'Maize White'!S28</f>
        <v>10670124</v>
      </c>
      <c r="T28" s="57">
        <f>'Maize Yellow'!T28+'Maize White'!T28</f>
        <v>10969605</v>
      </c>
      <c r="U28" s="64">
        <f>'Maize White'!U28+'Maize Yellow'!U28</f>
        <v>11200263</v>
      </c>
      <c r="V28" s="58">
        <f>'Maize White'!V28+'Maize Yellow'!V28</f>
        <v>11115406</v>
      </c>
      <c r="W28" s="58">
        <f>'Maize Yellow'!W28+'Maize White'!W28</f>
        <v>11269457</v>
      </c>
      <c r="X28" s="78">
        <f>'Maize Yellow'!X28+'Maize White'!X28</f>
        <v>11705732</v>
      </c>
      <c r="Y28" s="109">
        <f>'Maize Yellow'!Y28+'Maize White'!Y28</f>
        <v>956486</v>
      </c>
      <c r="Z28" s="19"/>
      <c r="AA28" s="109">
        <f>ROUND((+V28+Q28+R28+S28+U28+O28+P28+X28+T28+W28)/(10),1)</f>
        <v>10699011.2</v>
      </c>
      <c r="AH28" s="19"/>
    </row>
    <row r="29" spans="1:34" s="1" customFormat="1" ht="12" customHeight="1">
      <c r="A29" s="108" t="s">
        <v>5</v>
      </c>
      <c r="B29" s="57">
        <f>'[1]Maize White'!B28+'[1]Maize Yellow'!B28</f>
        <v>3823000</v>
      </c>
      <c r="C29" s="57">
        <f>'[1]Maize White'!C28+'[1]Maize Yellow'!C28</f>
        <v>3738000</v>
      </c>
      <c r="D29" s="57">
        <f>'[1]Maize White'!D28+'[1]Maize Yellow'!D28</f>
        <v>3784000</v>
      </c>
      <c r="E29" s="57">
        <f>'[1]Maize White'!E28+'[1]Maize Yellow'!E28</f>
        <v>3630000</v>
      </c>
      <c r="F29" s="57">
        <f>'[1]Maize White'!F28+'[1]Maize Yellow'!F28</f>
        <v>3851000</v>
      </c>
      <c r="G29" s="57">
        <f>'[1]Maize White'!G28+'[1]Maize Yellow'!G28</f>
        <v>3813000</v>
      </c>
      <c r="H29" s="57">
        <f>'[1]Maize White'!H28+'[1]Maize Yellow'!H28</f>
        <v>3823000</v>
      </c>
      <c r="I29" s="57">
        <f>'[1]Maize White'!I28+'[1]Maize Yellow'!I28</f>
        <v>4375000</v>
      </c>
      <c r="J29" s="57">
        <f>'[1]Maize White'!J28+'[1]Maize Yellow'!J28</f>
        <v>4487000</v>
      </c>
      <c r="K29" s="57">
        <f>'[1]Maize White'!K28+'[1]Maize Yellow'!K28</f>
        <v>4536000</v>
      </c>
      <c r="L29" s="58">
        <f>'[1]Maize White'!L28+'[1]Maize Yellow'!L28</f>
        <v>4537000</v>
      </c>
      <c r="M29" s="58">
        <f>'[1]Maize White'!M28+'[1]Maize Yellow'!M28</f>
        <v>4446000</v>
      </c>
      <c r="N29" s="58">
        <f>'Maize White'!N29+'Maize Yellow'!N29</f>
        <v>4658965</v>
      </c>
      <c r="O29" s="58">
        <f>'Maize White'!O29+'Maize Yellow'!O29</f>
        <v>4717686</v>
      </c>
      <c r="P29" s="58">
        <f>'Maize Yellow'!P29+'Maize White'!P29</f>
        <v>4763118</v>
      </c>
      <c r="Q29" s="58">
        <f>'Maize Yellow'!Q29+'Maize White'!Q29</f>
        <v>4723639</v>
      </c>
      <c r="R29" s="58">
        <f>'Maize Yellow'!R29+'Maize White'!R29</f>
        <v>5009457</v>
      </c>
      <c r="S29" s="58">
        <f>'Maize Yellow'!S29+'Maize White'!S29</f>
        <v>5156062</v>
      </c>
      <c r="T29" s="57">
        <f>'Maize Yellow'!T29+'Maize White'!T29</f>
        <v>5246872</v>
      </c>
      <c r="U29" s="64">
        <f>'Maize White'!U29+'Maize Yellow'!U29</f>
        <v>5674540</v>
      </c>
      <c r="V29" s="58">
        <f>'Maize White'!V29+'Maize Yellow'!V29</f>
        <v>5258124</v>
      </c>
      <c r="W29" s="58">
        <f>'Maize Yellow'!W29+'Maize White'!W29</f>
        <v>5304217</v>
      </c>
      <c r="X29" s="78">
        <f>'Maize Yellow'!X29+'Maize White'!X29</f>
        <v>5861617</v>
      </c>
      <c r="Y29" s="109">
        <f>'Maize Yellow'!Y29+'Maize White'!Y29</f>
        <v>498037</v>
      </c>
      <c r="Z29" s="19"/>
      <c r="AA29" s="109">
        <f t="shared" si="0"/>
        <v>5171533.2</v>
      </c>
      <c r="AH29" s="19"/>
    </row>
    <row r="30" spans="1:34" s="1" customFormat="1" ht="12" customHeight="1">
      <c r="A30" s="108" t="s">
        <v>49</v>
      </c>
      <c r="B30" s="57">
        <f>'[1]Maize White'!B29+'[1]Maize Yellow'!B29</f>
        <v>3132000</v>
      </c>
      <c r="C30" s="57">
        <f>'[1]Maize White'!C29+'[1]Maize Yellow'!C29</f>
        <v>3146000</v>
      </c>
      <c r="D30" s="57">
        <f>'[1]Maize White'!D29+'[1]Maize Yellow'!D29</f>
        <v>3338000</v>
      </c>
      <c r="E30" s="57">
        <f>'[1]Maize White'!E29+'[1]Maize Yellow'!E29</f>
        <v>3451000</v>
      </c>
      <c r="F30" s="57">
        <f>'[1]Maize White'!F29+'[1]Maize Yellow'!F29</f>
        <v>3515000</v>
      </c>
      <c r="G30" s="57">
        <f>'[1]Maize White'!G29+'[1]Maize Yellow'!G29</f>
        <v>3713000</v>
      </c>
      <c r="H30" s="57">
        <f>'[1]Maize White'!H29+'[1]Maize Yellow'!H29</f>
        <v>4093000</v>
      </c>
      <c r="I30" s="57">
        <f>'[1]Maize White'!I29+'[1]Maize Yellow'!I29</f>
        <v>4076000</v>
      </c>
      <c r="J30" s="57">
        <f>'[1]Maize White'!J29+'[1]Maize Yellow'!J29</f>
        <v>4071000</v>
      </c>
      <c r="K30" s="57">
        <f>'[1]Maize White'!K29+'[1]Maize Yellow'!K29</f>
        <v>4223000</v>
      </c>
      <c r="L30" s="58">
        <f>'[1]Maize White'!L29+'[1]Maize Yellow'!L29</f>
        <v>4410000</v>
      </c>
      <c r="M30" s="58">
        <f>'[1]Maize White'!M29+'[1]Maize Yellow'!M29</f>
        <v>4329000</v>
      </c>
      <c r="N30" s="58">
        <f>'Maize White'!N30+'Maize Yellow'!N30</f>
        <v>4681852</v>
      </c>
      <c r="O30" s="58">
        <f>'Maize White'!O30+'Maize Yellow'!O30</f>
        <v>4955055</v>
      </c>
      <c r="P30" s="58">
        <f>'Maize Yellow'!P30+'Maize White'!P30</f>
        <v>5460074</v>
      </c>
      <c r="Q30" s="58">
        <f>'Maize Yellow'!Q30+'Maize White'!Q30</f>
        <v>5117975</v>
      </c>
      <c r="R30" s="58">
        <f>'Maize Yellow'!R30+'Maize White'!R30</f>
        <v>5177841</v>
      </c>
      <c r="S30" s="58">
        <f>'Maize Yellow'!S30+'Maize White'!S30</f>
        <v>5491055</v>
      </c>
      <c r="T30" s="57">
        <f>'Maize Yellow'!T30+'Maize White'!T30</f>
        <v>5701872</v>
      </c>
      <c r="U30" s="64">
        <f>'Maize White'!U30+'Maize Yellow'!U30</f>
        <v>5508949</v>
      </c>
      <c r="V30" s="58">
        <f>'Maize White'!V30+'Maize Yellow'!V30</f>
        <v>5840034</v>
      </c>
      <c r="W30" s="58">
        <f>'Maize Yellow'!W30+'Maize White'!W30</f>
        <v>5948648</v>
      </c>
      <c r="X30" s="78">
        <f>'Maize Yellow'!X30+'Maize White'!X30</f>
        <v>5825571</v>
      </c>
      <c r="Y30" s="109">
        <f>'Maize Yellow'!Y30+'Maize White'!Y30</f>
        <v>457294</v>
      </c>
      <c r="Z30" s="19"/>
      <c r="AA30" s="109">
        <f t="shared" si="0"/>
        <v>5502707.4</v>
      </c>
      <c r="AH30" s="19"/>
    </row>
    <row r="31" spans="1:34" s="1" customFormat="1" ht="12" customHeight="1">
      <c r="A31" s="108" t="s">
        <v>10</v>
      </c>
      <c r="B31" s="57">
        <f>'[1]Maize White'!B30+'[1]Maize Yellow'!B30</f>
        <v>137000</v>
      </c>
      <c r="C31" s="57">
        <f>'[1]Maize White'!C30+'[1]Maize Yellow'!C30</f>
        <v>120000</v>
      </c>
      <c r="D31" s="57">
        <f>'[1]Maize White'!D30+'[1]Maize Yellow'!D30</f>
        <v>119000</v>
      </c>
      <c r="E31" s="57">
        <f>'[1]Maize White'!E30+'[1]Maize Yellow'!E30</f>
        <v>109000</v>
      </c>
      <c r="F31" s="57">
        <f>'[1]Maize White'!F30+'[1]Maize Yellow'!F30</f>
        <v>108000</v>
      </c>
      <c r="G31" s="57">
        <f>'[1]Maize White'!G30+'[1]Maize Yellow'!G30</f>
        <v>86000</v>
      </c>
      <c r="H31" s="57">
        <f>'[1]Maize White'!H30+'[1]Maize Yellow'!H30</f>
        <v>61000</v>
      </c>
      <c r="I31" s="57">
        <f>'[1]Maize White'!I30+'[1]Maize Yellow'!I30</f>
        <v>68000</v>
      </c>
      <c r="J31" s="57">
        <f>'[1]Maize White'!J30+'[1]Maize Yellow'!J30</f>
        <v>83000</v>
      </c>
      <c r="K31" s="57">
        <f>'[1]Maize White'!K30+'[1]Maize Yellow'!K30</f>
        <v>77000</v>
      </c>
      <c r="L31" s="58">
        <f>'[1]Maize White'!L30+'[1]Maize Yellow'!L30</f>
        <v>67000</v>
      </c>
      <c r="M31" s="58">
        <f>'[1]Maize White'!M30+'[1]Maize Yellow'!M30</f>
        <v>58000</v>
      </c>
      <c r="N31" s="58">
        <f>'Maize White'!N31+'Maize Yellow'!N31</f>
        <v>54390</v>
      </c>
      <c r="O31" s="58">
        <f>'Maize White'!O31+'Maize Yellow'!O31</f>
        <v>46458</v>
      </c>
      <c r="P31" s="58">
        <f>'Maize Yellow'!P31+'Maize White'!P31</f>
        <v>31907</v>
      </c>
      <c r="Q31" s="58">
        <f>'Maize Yellow'!Q31+'Maize White'!Q31</f>
        <v>26890</v>
      </c>
      <c r="R31" s="58">
        <f>'Maize Yellow'!R31+'Maize White'!R31</f>
        <v>29425</v>
      </c>
      <c r="S31" s="58">
        <f>'Maize Yellow'!S31+'Maize White'!S31</f>
        <v>23007</v>
      </c>
      <c r="T31" s="57">
        <f>'Maize Yellow'!T31+'Maize White'!T31</f>
        <v>20861</v>
      </c>
      <c r="U31" s="64">
        <f>'Maize White'!U31+'Maize Yellow'!U31</f>
        <v>16774</v>
      </c>
      <c r="V31" s="58">
        <f>'Maize White'!V31+'Maize Yellow'!V31</f>
        <v>17248</v>
      </c>
      <c r="W31" s="58">
        <f>'Maize Yellow'!W31+'Maize White'!W31</f>
        <v>16592</v>
      </c>
      <c r="X31" s="78">
        <f>'Maize Yellow'!X31+'Maize White'!X31</f>
        <v>18544</v>
      </c>
      <c r="Y31" s="109">
        <f>'Maize Yellow'!Y31+'Maize White'!Y31</f>
        <v>1155</v>
      </c>
      <c r="Z31" s="19"/>
      <c r="AA31" s="109">
        <f t="shared" si="0"/>
        <v>24770.6</v>
      </c>
      <c r="AH31" s="19"/>
    </row>
    <row r="32" spans="1:34" s="1" customFormat="1" ht="12" customHeight="1">
      <c r="A32" s="131" t="s">
        <v>17</v>
      </c>
      <c r="B32" s="57">
        <f>'[1]Maize White'!B31+'[1]Maize Yellow'!B31</f>
        <v>0</v>
      </c>
      <c r="C32" s="57">
        <f>'[1]Maize White'!C31+'[1]Maize Yellow'!C31</f>
        <v>0</v>
      </c>
      <c r="D32" s="57">
        <f>'[1]Maize White'!D31+'[1]Maize Yellow'!D31</f>
        <v>0</v>
      </c>
      <c r="E32" s="57">
        <f>'[1]Maize White'!E31+'[1]Maize Yellow'!E31</f>
        <v>0</v>
      </c>
      <c r="F32" s="57">
        <f>'[1]Maize White'!F31+'[1]Maize Yellow'!F31</f>
        <v>0</v>
      </c>
      <c r="G32" s="57">
        <f>'[1]Maize White'!G31+'[1]Maize Yellow'!G31</f>
        <v>0</v>
      </c>
      <c r="H32" s="57">
        <f>'[1]Maize White'!H31+'[1]Maize Yellow'!H31</f>
        <v>0</v>
      </c>
      <c r="I32" s="57">
        <f>'[1]Maize White'!I31+'[1]Maize Yellow'!I31</f>
        <v>0</v>
      </c>
      <c r="J32" s="57">
        <f>'[1]Maize White'!J31+'[1]Maize Yellow'!J31</f>
        <v>0</v>
      </c>
      <c r="K32" s="57">
        <f>'[1]Maize White'!K31+'[1]Maize Yellow'!K31</f>
        <v>0</v>
      </c>
      <c r="L32" s="58">
        <f>'[1]Maize White'!L31+'[1]Maize Yellow'!L31</f>
        <v>0</v>
      </c>
      <c r="M32" s="58">
        <f>'[1]Maize White'!M31+'[1]Maize Yellow'!M31</f>
        <v>0</v>
      </c>
      <c r="N32" s="58">
        <f>'Maize White'!N32+'Maize Yellow'!N32</f>
        <v>0</v>
      </c>
      <c r="O32" s="58">
        <f>'Maize White'!O32+'Maize Yellow'!O32</f>
        <v>0</v>
      </c>
      <c r="P32" s="58">
        <f>'Maize Yellow'!P32+'Maize White'!P32</f>
        <v>0</v>
      </c>
      <c r="Q32" s="58">
        <f>'Maize Yellow'!Q32+'Maize White'!Q32</f>
        <v>0</v>
      </c>
      <c r="R32" s="58">
        <f>'Maize Yellow'!R32+'Maize White'!R32</f>
        <v>0</v>
      </c>
      <c r="S32" s="58">
        <f>'Maize Yellow'!S32+'Maize White'!S32</f>
        <v>0</v>
      </c>
      <c r="T32" s="57">
        <f>'Maize Yellow'!T32+'Maize White'!T32</f>
        <v>0</v>
      </c>
      <c r="U32" s="64">
        <f>'Maize White'!U32+'Maize Yellow'!U32</f>
        <v>0</v>
      </c>
      <c r="V32" s="58">
        <f>'Maize White'!V32+'Maize Yellow'!V32</f>
        <v>0</v>
      </c>
      <c r="W32" s="58">
        <f>'Maize Yellow'!W32+'Maize White'!W32</f>
        <v>0</v>
      </c>
      <c r="X32" s="78">
        <f>'Maize Yellow'!X32+'Maize White'!X32</f>
        <v>0</v>
      </c>
      <c r="Y32" s="109">
        <f>'Maize Yellow'!Y32+'Maize White'!Y32</f>
        <v>0</v>
      </c>
      <c r="Z32" s="19"/>
      <c r="AA32" s="109">
        <f t="shared" si="0"/>
        <v>0</v>
      </c>
      <c r="AH32" s="19"/>
    </row>
    <row r="33" spans="1:34" s="1" customFormat="1" ht="12" customHeight="1">
      <c r="A33" s="108" t="s">
        <v>28</v>
      </c>
      <c r="B33" s="57">
        <f>'[1]Maize White'!B32+'[1]Maize Yellow'!B32</f>
        <v>358000</v>
      </c>
      <c r="C33" s="57">
        <f>'[1]Maize White'!C32+'[1]Maize Yellow'!C32</f>
        <v>282000</v>
      </c>
      <c r="D33" s="57">
        <f>'[1]Maize White'!D32+'[1]Maize Yellow'!D32</f>
        <v>317000</v>
      </c>
      <c r="E33" s="57">
        <f>'[1]Maize White'!E32+'[1]Maize Yellow'!E32</f>
        <v>244000</v>
      </c>
      <c r="F33" s="57">
        <f>'[1]Maize White'!F32+'[1]Maize Yellow'!F32</f>
        <v>317000</v>
      </c>
      <c r="G33" s="57">
        <f>'[1]Maize White'!G32+'[1]Maize Yellow'!G32</f>
        <v>262000</v>
      </c>
      <c r="H33" s="57">
        <f>'[1]Maize White'!H32+'[1]Maize Yellow'!H32</f>
        <v>217000</v>
      </c>
      <c r="I33" s="57">
        <f>'[1]Maize White'!I32+'[1]Maize Yellow'!I32</f>
        <v>238000</v>
      </c>
      <c r="J33" s="57">
        <f>'[1]Maize White'!J32+'[1]Maize Yellow'!J32</f>
        <v>298000</v>
      </c>
      <c r="K33" s="57">
        <f>'[1]Maize White'!K32+'[1]Maize Yellow'!K32</f>
        <v>284000</v>
      </c>
      <c r="L33" s="58">
        <f>'[1]Maize White'!L32+'[1]Maize Yellow'!L32</f>
        <v>165000</v>
      </c>
      <c r="M33" s="58">
        <f>'[1]Maize White'!M32+'[1]Maize Yellow'!M32</f>
        <v>135000</v>
      </c>
      <c r="N33" s="58">
        <f>'Maize White'!N33+'Maize Yellow'!N33</f>
        <v>155467</v>
      </c>
      <c r="O33" s="58">
        <f>'Maize White'!O33+'Maize Yellow'!O33</f>
        <v>120813</v>
      </c>
      <c r="P33" s="58">
        <f>'Maize Yellow'!P33+'Maize White'!P33</f>
        <v>85858</v>
      </c>
      <c r="Q33" s="58">
        <f>'Maize Yellow'!Q33+'Maize White'!Q33</f>
        <v>90948</v>
      </c>
      <c r="R33" s="58">
        <f>'Maize Yellow'!R33+'Maize White'!R33</f>
        <v>100049</v>
      </c>
      <c r="S33" s="58">
        <f>'Maize Yellow'!S33+'Maize White'!S33</f>
        <v>72352</v>
      </c>
      <c r="T33" s="57">
        <f>'Maize Yellow'!T33+'Maize White'!T33</f>
        <v>56428</v>
      </c>
      <c r="U33" s="64">
        <f>'Maize White'!U33+'Maize Yellow'!U33</f>
        <v>43017</v>
      </c>
      <c r="V33" s="58">
        <f>'Maize White'!V33+'Maize Yellow'!V33</f>
        <v>36758</v>
      </c>
      <c r="W33" s="58">
        <f>'Maize Yellow'!W33+'Maize White'!W33</f>
        <v>27848</v>
      </c>
      <c r="X33" s="78">
        <f>'Maize Yellow'!X33+'Maize White'!X33</f>
        <v>21659</v>
      </c>
      <c r="Y33" s="109">
        <f>'Maize Yellow'!Y33+'Maize White'!Y33</f>
        <v>132</v>
      </c>
      <c r="Z33" s="19"/>
      <c r="AA33" s="109">
        <f t="shared" si="0"/>
        <v>65573</v>
      </c>
      <c r="AH33" s="19"/>
    </row>
    <row r="34" spans="1:34" s="1" customFormat="1" ht="12" customHeight="1">
      <c r="A34" s="108" t="s">
        <v>29</v>
      </c>
      <c r="B34" s="57">
        <f>'[1]Maize White'!B33+'[1]Maize Yellow'!B33</f>
        <v>246000</v>
      </c>
      <c r="C34" s="57">
        <f>'[1]Maize White'!C33+'[1]Maize Yellow'!C33</f>
        <v>193000</v>
      </c>
      <c r="D34" s="57">
        <f>'[1]Maize White'!D33+'[1]Maize Yellow'!D33</f>
        <v>226000</v>
      </c>
      <c r="E34" s="57">
        <f>'[1]Maize White'!E33+'[1]Maize Yellow'!E33</f>
        <v>309000</v>
      </c>
      <c r="F34" s="57">
        <f>'[1]Maize White'!F33+'[1]Maize Yellow'!F33</f>
        <v>361000</v>
      </c>
      <c r="G34" s="57">
        <f>'[1]Maize White'!G33+'[1]Maize Yellow'!G33</f>
        <v>255000</v>
      </c>
      <c r="H34" s="57">
        <f>'[1]Maize White'!H33+'[1]Maize Yellow'!H33</f>
        <v>234000</v>
      </c>
      <c r="I34" s="57">
        <f>'[1]Maize White'!I33+'[1]Maize Yellow'!I33</f>
        <v>213000</v>
      </c>
      <c r="J34" s="57">
        <f>'[1]Maize White'!J33+'[1]Maize Yellow'!J33</f>
        <v>339000</v>
      </c>
      <c r="K34" s="57">
        <f>'[1]Maize White'!K33+'[1]Maize Yellow'!K33</f>
        <v>523000</v>
      </c>
      <c r="L34" s="58">
        <f>'[1]Maize White'!L33+'[1]Maize Yellow'!L33</f>
        <v>503000</v>
      </c>
      <c r="M34" s="58">
        <f>'[1]Maize White'!M33+'[1]Maize Yellow'!M33</f>
        <v>456000</v>
      </c>
      <c r="N34" s="58">
        <f>'Maize White'!N34+'Maize Yellow'!N34</f>
        <v>337993</v>
      </c>
      <c r="O34" s="58">
        <f>'Maize White'!O34+'Maize Yellow'!O34</f>
        <v>199085</v>
      </c>
      <c r="P34" s="58">
        <f>'Maize Yellow'!P34+'Maize White'!P34</f>
        <v>191022</v>
      </c>
      <c r="Q34" s="58">
        <f>'Maize Yellow'!Q34+'Maize White'!Q34</f>
        <v>160932</v>
      </c>
      <c r="R34" s="58">
        <f>'Maize Yellow'!R34+'Maize White'!R34</f>
        <v>175941</v>
      </c>
      <c r="S34" s="58">
        <f>'Maize Yellow'!S34+'Maize White'!S34</f>
        <v>160351</v>
      </c>
      <c r="T34" s="57">
        <f>'Maize Yellow'!T34+'Maize White'!T34</f>
        <v>107889</v>
      </c>
      <c r="U34" s="64">
        <f>'Maize White'!U34+'Maize Yellow'!U34</f>
        <v>74364</v>
      </c>
      <c r="V34" s="58">
        <f>'Maize White'!V34+'Maize Yellow'!V34</f>
        <v>52938</v>
      </c>
      <c r="W34" s="58">
        <f>'Maize Yellow'!W34+'Maize White'!W34</f>
        <v>38151</v>
      </c>
      <c r="X34" s="78">
        <f>'Maize Yellow'!X34+'Maize White'!X34</f>
        <v>25374</v>
      </c>
      <c r="Y34" s="109">
        <f>'Maize Yellow'!Y34+'Maize White'!Y34</f>
        <v>2052</v>
      </c>
      <c r="Z34" s="19"/>
      <c r="AA34" s="109">
        <f t="shared" si="0"/>
        <v>118604.7</v>
      </c>
      <c r="AH34" s="19"/>
    </row>
    <row r="35" spans="1:34" s="1" customFormat="1" ht="12" customHeight="1">
      <c r="A35" s="108" t="s">
        <v>6</v>
      </c>
      <c r="B35" s="57">
        <f>'[1]Maize White'!B34+'[1]Maize Yellow'!B34</f>
        <v>100000</v>
      </c>
      <c r="C35" s="57">
        <f>'[1]Maize White'!C34+'[1]Maize Yellow'!C34</f>
        <v>-16000</v>
      </c>
      <c r="D35" s="57">
        <f>'[1]Maize White'!D34+'[1]Maize Yellow'!D34</f>
        <v>52000</v>
      </c>
      <c r="E35" s="57">
        <f>'[1]Maize White'!E34+'[1]Maize Yellow'!E34</f>
        <v>25000</v>
      </c>
      <c r="F35" s="57">
        <f>'[1]Maize White'!F34+'[1]Maize Yellow'!F34</f>
        <v>37000</v>
      </c>
      <c r="G35" s="57">
        <f>'[1]Maize White'!G34+'[1]Maize Yellow'!G34</f>
        <v>20000</v>
      </c>
      <c r="H35" s="57">
        <f>'[1]Maize White'!H34+'[1]Maize Yellow'!H34</f>
        <v>62000</v>
      </c>
      <c r="I35" s="57">
        <f>'[1]Maize White'!I34+'[1]Maize Yellow'!I34</f>
        <v>41000</v>
      </c>
      <c r="J35" s="57">
        <f>'[1]Maize White'!J34+'[1]Maize Yellow'!J34</f>
        <v>65000</v>
      </c>
      <c r="K35" s="57">
        <f>'[1]Maize White'!K34+'[1]Maize Yellow'!K34</f>
        <v>48000</v>
      </c>
      <c r="L35" s="58">
        <f>'[1]Maize White'!L34+'[1]Maize Yellow'!L34</f>
        <v>-3000</v>
      </c>
      <c r="M35" s="58">
        <f>'[1]Maize White'!M34+'[1]Maize Yellow'!M34</f>
        <v>78000</v>
      </c>
      <c r="N35" s="58">
        <f>'Maize White'!N35+'Maize Yellow'!N35</f>
        <v>-683</v>
      </c>
      <c r="O35" s="58">
        <f>'Maize White'!O35+'Maize Yellow'!O35</f>
        <v>28636</v>
      </c>
      <c r="P35" s="58">
        <f>'Maize Yellow'!P35+'Maize White'!P35</f>
        <v>17288</v>
      </c>
      <c r="Q35" s="58">
        <f>'Maize Yellow'!Q35+'Maize White'!Q35</f>
        <v>4701</v>
      </c>
      <c r="R35" s="58">
        <f>'Maize Yellow'!R35+'Maize White'!R35</f>
        <v>16207</v>
      </c>
      <c r="S35" s="58">
        <f>'Maize Yellow'!S35+'Maize White'!S35</f>
        <v>8070</v>
      </c>
      <c r="T35" s="57">
        <f>'Maize Yellow'!T35+'Maize White'!T35</f>
        <v>14779</v>
      </c>
      <c r="U35" s="64">
        <f>'Maize White'!U35+'Maize Yellow'!U35</f>
        <v>2741</v>
      </c>
      <c r="V35" s="58">
        <f>'Maize White'!V35+'Maize Yellow'!V35</f>
        <v>8744</v>
      </c>
      <c r="W35" s="58">
        <f>'Maize Yellow'!W35+'Maize White'!W35</f>
        <v>-2041</v>
      </c>
      <c r="X35" s="78">
        <f>'Maize Yellow'!X35+'Maize White'!X35</f>
        <v>8277</v>
      </c>
      <c r="Y35" s="109">
        <f>'Maize Yellow'!Y35+'Maize White'!Y35</f>
        <v>1021</v>
      </c>
      <c r="Z35" s="19"/>
      <c r="AA35" s="109">
        <f t="shared" si="0"/>
        <v>10740.2</v>
      </c>
      <c r="AH35" s="19"/>
    </row>
    <row r="36" spans="1:34" s="1" customFormat="1" ht="12" customHeight="1">
      <c r="A36" s="108" t="s">
        <v>7</v>
      </c>
      <c r="B36" s="57">
        <f>'[1]Maize White'!B35+'[1]Maize Yellow'!B35</f>
        <v>118000</v>
      </c>
      <c r="C36" s="57">
        <f>'[1]Maize White'!C35+'[1]Maize Yellow'!C35</f>
        <v>85000</v>
      </c>
      <c r="D36" s="57">
        <v>0</v>
      </c>
      <c r="E36" s="57">
        <f>'[1]Maize White'!E35+'[1]Maize Yellow'!E35</f>
        <v>44000</v>
      </c>
      <c r="F36" s="57">
        <v>18000</v>
      </c>
      <c r="G36" s="57">
        <f>'[1]Maize White'!G35+'[1]Maize Yellow'!G35</f>
        <v>0</v>
      </c>
      <c r="H36" s="57">
        <f>'[1]Maize White'!H35+'[1]Maize Yellow'!H35</f>
        <v>0</v>
      </c>
      <c r="I36" s="57">
        <f>'[1]Maize White'!I35+'[1]Maize Yellow'!I35</f>
        <v>0</v>
      </c>
      <c r="J36" s="57">
        <f>'[1]Maize White'!J35+'[1]Maize Yellow'!J35</f>
        <v>0</v>
      </c>
      <c r="K36" s="57">
        <f>'[1]Maize White'!K35+'[1]Maize Yellow'!K35</f>
        <v>0</v>
      </c>
      <c r="L36" s="58">
        <f>'[1]Maize White'!L35+'[1]Maize Yellow'!L35</f>
        <v>0</v>
      </c>
      <c r="M36" s="58">
        <f>'[1]Maize White'!M35+'[1]Maize Yellow'!M35</f>
        <v>0</v>
      </c>
      <c r="N36" s="58">
        <f>'Maize White'!N36+'Maize Yellow'!N36</f>
        <v>0</v>
      </c>
      <c r="O36" s="58">
        <f>'Maize White'!O36+'Maize Yellow'!O36</f>
        <v>0</v>
      </c>
      <c r="P36" s="58">
        <f>'Maize Yellow'!P36+'Maize White'!P36</f>
        <v>0</v>
      </c>
      <c r="Q36" s="58">
        <f>'Maize Yellow'!Q36+'Maize White'!Q36</f>
        <v>0</v>
      </c>
      <c r="R36" s="58">
        <v>0</v>
      </c>
      <c r="S36" s="58">
        <f>IF(SUM('Maize White'!S36+'Maize Yellow'!S36-'Maize Yellow'!S24-'Maize White'!S24)&gt;0,SUM('Maize White'!S36+'Maize Yellow'!S36-'Maize Yellow'!S24-'Maize White'!S24),0)</f>
        <v>0</v>
      </c>
      <c r="T36" s="57">
        <f>'Maize Yellow'!T36+'Maize White'!T36</f>
        <v>0</v>
      </c>
      <c r="U36" s="64">
        <v>0</v>
      </c>
      <c r="V36" s="58">
        <f>IF(SUM('Maize White'!V36+'Maize Yellow'!V36-'Maize Yellow'!V24-'Maize White'!V24)&gt;0,SUM('Maize White'!V36+'Maize Yellow'!V36-'Maize Yellow'!V24-'Maize White'!V24),0)</f>
        <v>0</v>
      </c>
      <c r="W36" s="58">
        <f>IF(SUM('Maize White'!W36+'Maize Yellow'!W36-'Maize Yellow'!W24-'Maize White'!W24)&gt;0,SUM('Maize White'!W36+'Maize Yellow'!W36-'Maize Yellow'!W24-'Maize White'!W24),0)</f>
        <v>0</v>
      </c>
      <c r="X36" s="78">
        <f>IF(SUM('Maize White'!X36+'Maize Yellow'!X36-'Maize Yellow'!X24-'Maize White'!X24)&gt;0,SUM('Maize White'!X36+'Maize Yellow'!X36-'Maize Yellow'!X24-'Maize White'!X24),0)</f>
        <v>19444</v>
      </c>
      <c r="Y36" s="109">
        <f>IF(SUM('Maize White'!Y36+'Maize Yellow'!Y36-'Maize Yellow'!Y24-'Maize White'!Y24)&gt;0,SUM('Maize White'!Y36+'Maize Yellow'!Y36-'Maize Yellow'!Y24-'Maize White'!Y24),0)</f>
        <v>0</v>
      </c>
      <c r="Z36" s="19"/>
      <c r="AA36" s="109">
        <f t="shared" si="0"/>
        <v>1944.4</v>
      </c>
      <c r="AH36" s="19"/>
    </row>
    <row r="37" spans="1:34" s="1" customFormat="1" ht="12" customHeight="1">
      <c r="A37" s="56" t="s">
        <v>50</v>
      </c>
      <c r="B37" s="57">
        <f>B38+B41</f>
        <v>1329000</v>
      </c>
      <c r="C37" s="57">
        <f aca="true" t="shared" si="1" ref="C37:N37">C38+C41</f>
        <v>1164000</v>
      </c>
      <c r="D37" s="57">
        <f t="shared" si="1"/>
        <v>1248000</v>
      </c>
      <c r="E37" s="57">
        <f t="shared" si="1"/>
        <v>787000</v>
      </c>
      <c r="F37" s="57">
        <f t="shared" si="1"/>
        <v>2173000</v>
      </c>
      <c r="G37" s="57">
        <f t="shared" si="1"/>
        <v>753000</v>
      </c>
      <c r="H37" s="57">
        <f t="shared" si="1"/>
        <v>519000</v>
      </c>
      <c r="I37" s="57">
        <f t="shared" si="1"/>
        <v>1956000</v>
      </c>
      <c r="J37" s="57">
        <f t="shared" si="1"/>
        <v>1970000</v>
      </c>
      <c r="K37" s="57">
        <f t="shared" si="1"/>
        <v>1921000</v>
      </c>
      <c r="L37" s="57">
        <f t="shared" si="1"/>
        <v>2921000</v>
      </c>
      <c r="M37" s="57">
        <f t="shared" si="1"/>
        <v>1607000</v>
      </c>
      <c r="N37" s="58">
        <f t="shared" si="1"/>
        <v>2572295.2043</v>
      </c>
      <c r="O37" s="58">
        <f>'Maize White'!O37+'Maize Yellow'!O37</f>
        <v>2191161</v>
      </c>
      <c r="P37" s="58">
        <f>'Maize Yellow'!P37+'Maize White'!P37</f>
        <v>876950</v>
      </c>
      <c r="Q37" s="58">
        <f>'Maize Yellow'!Q37+'Maize White'!Q37</f>
        <v>987297</v>
      </c>
      <c r="R37" s="58">
        <f>'Maize Yellow'!R37+'Maize White'!R37</f>
        <v>2351261</v>
      </c>
      <c r="S37" s="58">
        <f>'Maize Yellow'!S37+'Maize White'!S37</f>
        <v>2440239</v>
      </c>
      <c r="T37" s="57">
        <f>'Maize Yellow'!T37+'Maize White'!T37</f>
        <v>1566592</v>
      </c>
      <c r="U37" s="64">
        <f>'Maize White'!U37+'Maize Yellow'!U37</f>
        <v>2887030</v>
      </c>
      <c r="V37" s="58">
        <f>'Maize White'!V37+'Maize Yellow'!V37</f>
        <v>3793721</v>
      </c>
      <c r="W37" s="58">
        <f>'Maize Yellow'!W37+'Maize White'!W37</f>
        <v>3848780</v>
      </c>
      <c r="X37" s="78">
        <f>'Maize Yellow'!X37+'Maize White'!X37</f>
        <v>4361102</v>
      </c>
      <c r="Y37" s="109">
        <f>'Maize Yellow'!Y37+'Maize White'!Y37</f>
        <v>239667</v>
      </c>
      <c r="Z37" s="19"/>
      <c r="AA37" s="109">
        <f t="shared" si="0"/>
        <v>2530413.3</v>
      </c>
      <c r="AH37" s="19"/>
    </row>
    <row r="38" spans="1:34" s="1" customFormat="1" ht="12" customHeight="1">
      <c r="A38" s="56" t="s">
        <v>53</v>
      </c>
      <c r="B38" s="57">
        <v>46000</v>
      </c>
      <c r="C38" s="57">
        <v>107000</v>
      </c>
      <c r="D38" s="57">
        <v>104000</v>
      </c>
      <c r="E38" s="57">
        <v>93000</v>
      </c>
      <c r="F38" s="57">
        <v>103000</v>
      </c>
      <c r="G38" s="57">
        <v>48000</v>
      </c>
      <c r="H38" s="57">
        <v>63000</v>
      </c>
      <c r="I38" s="57">
        <v>91000</v>
      </c>
      <c r="J38" s="57">
        <v>125000</v>
      </c>
      <c r="K38" s="57">
        <v>132000</v>
      </c>
      <c r="L38" s="58">
        <v>131000</v>
      </c>
      <c r="M38" s="58">
        <v>114000</v>
      </c>
      <c r="N38" s="58">
        <v>187258.2043</v>
      </c>
      <c r="O38" s="58">
        <f>'Maize White'!O38+'Maize Yellow'!O38</f>
        <v>191357</v>
      </c>
      <c r="P38" s="58">
        <f>'Maize Yellow'!P38+'Maize White'!P38</f>
        <v>189056</v>
      </c>
      <c r="Q38" s="58">
        <f>'Maize Yellow'!Q38+'Maize White'!Q38</f>
        <v>190887</v>
      </c>
      <c r="R38" s="58">
        <f>'Maize Yellow'!R38+'Maize White'!R38</f>
        <v>188347</v>
      </c>
      <c r="S38" s="58">
        <f>'Maize Yellow'!S38+'Maize White'!S38</f>
        <v>211514</v>
      </c>
      <c r="T38" s="57">
        <f>'Maize Yellow'!T38+'Maize White'!T38</f>
        <v>333567</v>
      </c>
      <c r="U38" s="64">
        <f>'Maize White'!U38+'Maize Yellow'!U38</f>
        <v>324231</v>
      </c>
      <c r="V38" s="58">
        <f>'Maize White'!V38+'Maize Yellow'!V38</f>
        <v>384635</v>
      </c>
      <c r="W38" s="58">
        <f>'Maize Yellow'!W38+'Maize White'!W38</f>
        <v>322005</v>
      </c>
      <c r="X38" s="78">
        <f>'Maize Yellow'!X38+'Maize White'!X38</f>
        <v>525606</v>
      </c>
      <c r="Y38" s="109">
        <f>'Maize Yellow'!Y38+'Maize White'!Y38</f>
        <v>47990</v>
      </c>
      <c r="Z38" s="19"/>
      <c r="AA38" s="109">
        <f t="shared" si="0"/>
        <v>286120.5</v>
      </c>
      <c r="AH38" s="19"/>
    </row>
    <row r="39" spans="1:34" s="1" customFormat="1" ht="12" customHeight="1">
      <c r="A39" s="56" t="s">
        <v>51</v>
      </c>
      <c r="B39" s="57">
        <v>30000</v>
      </c>
      <c r="C39" s="57">
        <v>56000</v>
      </c>
      <c r="D39" s="57">
        <v>46000</v>
      </c>
      <c r="E39" s="57">
        <v>39000</v>
      </c>
      <c r="F39" s="57">
        <v>61000</v>
      </c>
      <c r="G39" s="57">
        <v>28000</v>
      </c>
      <c r="H39" s="57">
        <v>38000</v>
      </c>
      <c r="I39" s="57">
        <v>52000</v>
      </c>
      <c r="J39" s="57">
        <v>87000</v>
      </c>
      <c r="K39" s="57">
        <v>88000</v>
      </c>
      <c r="L39" s="58">
        <v>90000</v>
      </c>
      <c r="M39" s="58">
        <v>78000</v>
      </c>
      <c r="N39" s="58">
        <v>130608.2043</v>
      </c>
      <c r="O39" s="58">
        <f>'Maize White'!O39+'Maize Yellow'!O39</f>
        <v>133077</v>
      </c>
      <c r="P39" s="58">
        <f>'Maize Yellow'!P39+'Maize White'!P39</f>
        <v>133388</v>
      </c>
      <c r="Q39" s="58">
        <f>'Maize Yellow'!Q39+'Maize White'!Q39</f>
        <v>146814</v>
      </c>
      <c r="R39" s="58">
        <f>'Maize Yellow'!R39+'Maize White'!R39</f>
        <v>117727</v>
      </c>
      <c r="S39" s="58">
        <f>'Maize Yellow'!S39+'Maize White'!S39</f>
        <v>137542</v>
      </c>
      <c r="T39" s="57">
        <f>'Maize Yellow'!T39+'Maize White'!T39</f>
        <v>288204</v>
      </c>
      <c r="U39" s="64">
        <f>'Maize White'!U39+'Maize Yellow'!U39</f>
        <v>286113</v>
      </c>
      <c r="V39" s="58">
        <f>'Maize White'!V39+'Maize Yellow'!V39</f>
        <v>343513</v>
      </c>
      <c r="W39" s="58">
        <f>'Maize Yellow'!W39+'Maize White'!W39</f>
        <v>270652</v>
      </c>
      <c r="X39" s="78">
        <f>'Maize Yellow'!X39+'Maize White'!X39</f>
        <v>479555</v>
      </c>
      <c r="Y39" s="109">
        <f>'Maize Yellow'!Y39+'Maize White'!Y39</f>
        <v>43853</v>
      </c>
      <c r="Z39" s="19"/>
      <c r="AA39" s="109">
        <f t="shared" si="0"/>
        <v>233658.5</v>
      </c>
      <c r="AH39" s="19"/>
    </row>
    <row r="40" spans="1:34" s="1" customFormat="1" ht="12" customHeight="1">
      <c r="A40" s="56" t="s">
        <v>52</v>
      </c>
      <c r="B40" s="57">
        <v>11000</v>
      </c>
      <c r="C40" s="57">
        <v>51000</v>
      </c>
      <c r="D40" s="57">
        <v>58000</v>
      </c>
      <c r="E40" s="57">
        <v>54000</v>
      </c>
      <c r="F40" s="57">
        <v>42000</v>
      </c>
      <c r="G40" s="57">
        <v>20000</v>
      </c>
      <c r="H40" s="57">
        <v>25000</v>
      </c>
      <c r="I40" s="57">
        <v>39000</v>
      </c>
      <c r="J40" s="57">
        <v>38000</v>
      </c>
      <c r="K40" s="57">
        <v>44000</v>
      </c>
      <c r="L40" s="58">
        <v>41000</v>
      </c>
      <c r="M40" s="58">
        <v>36000</v>
      </c>
      <c r="N40" s="58">
        <v>56650</v>
      </c>
      <c r="O40" s="58">
        <f>'Maize White'!O40+'Maize Yellow'!O40</f>
        <v>58280</v>
      </c>
      <c r="P40" s="58">
        <f>'Maize Yellow'!P40+'Maize White'!P40</f>
        <v>55668</v>
      </c>
      <c r="Q40" s="58">
        <f>'Maize Yellow'!Q40+'Maize White'!Q40</f>
        <v>44073</v>
      </c>
      <c r="R40" s="58">
        <f>'Maize Yellow'!R40+'Maize White'!R40</f>
        <v>70620</v>
      </c>
      <c r="S40" s="58">
        <f>'Maize Yellow'!S40+'Maize White'!S40</f>
        <v>73972</v>
      </c>
      <c r="T40" s="57">
        <f>'Maize Yellow'!T40+'Maize White'!T40</f>
        <v>45363</v>
      </c>
      <c r="U40" s="64">
        <f>'Maize White'!U40+'Maize Yellow'!U40</f>
        <v>38118</v>
      </c>
      <c r="V40" s="58">
        <f>'Maize White'!V40+'Maize Yellow'!V40</f>
        <v>41122</v>
      </c>
      <c r="W40" s="58">
        <f>'Maize Yellow'!W40+'Maize White'!W40</f>
        <v>51953</v>
      </c>
      <c r="X40" s="78">
        <f>'Maize Yellow'!X40+'Maize White'!X40</f>
        <v>46051</v>
      </c>
      <c r="Y40" s="109">
        <f>'Maize Yellow'!Y40+'Maize White'!Y40</f>
        <v>4137</v>
      </c>
      <c r="Z40" s="19"/>
      <c r="AA40" s="109">
        <f t="shared" si="0"/>
        <v>52522</v>
      </c>
      <c r="AH40" s="19"/>
    </row>
    <row r="41" spans="1:34" s="1" customFormat="1" ht="12" customHeight="1">
      <c r="A41" s="56" t="s">
        <v>54</v>
      </c>
      <c r="B41" s="57">
        <v>1283000</v>
      </c>
      <c r="C41" s="57">
        <v>1057000</v>
      </c>
      <c r="D41" s="57">
        <v>1144000</v>
      </c>
      <c r="E41" s="57">
        <v>694000</v>
      </c>
      <c r="F41" s="57">
        <v>2070000</v>
      </c>
      <c r="G41" s="57">
        <v>705000</v>
      </c>
      <c r="H41" s="57">
        <v>456000</v>
      </c>
      <c r="I41" s="57">
        <v>1865000</v>
      </c>
      <c r="J41" s="57">
        <v>1845000</v>
      </c>
      <c r="K41" s="57">
        <v>1789000</v>
      </c>
      <c r="L41" s="58">
        <v>2790000</v>
      </c>
      <c r="M41" s="58">
        <v>1493000</v>
      </c>
      <c r="N41" s="58">
        <v>2385037</v>
      </c>
      <c r="O41" s="58">
        <f>'Maize White'!O41+'Maize Yellow'!O41</f>
        <v>1999804</v>
      </c>
      <c r="P41" s="58">
        <f>'Maize Yellow'!P41+'Maize White'!P41</f>
        <v>687894</v>
      </c>
      <c r="Q41" s="58">
        <f>'Maize Yellow'!Q41+'Maize White'!Q41</f>
        <v>796410</v>
      </c>
      <c r="R41" s="58">
        <f>'Maize Yellow'!R41+'Maize White'!R41</f>
        <v>2162914</v>
      </c>
      <c r="S41" s="58">
        <f>'Maize Yellow'!S41+'Maize White'!S41</f>
        <v>2228725</v>
      </c>
      <c r="T41" s="57">
        <f>'Maize Yellow'!T41+'Maize White'!T41</f>
        <v>1233025</v>
      </c>
      <c r="U41" s="64">
        <f>'Maize White'!U41+'Maize Yellow'!U41</f>
        <v>2562799</v>
      </c>
      <c r="V41" s="58">
        <f>'Maize White'!V41+'Maize Yellow'!V41</f>
        <v>3409086</v>
      </c>
      <c r="W41" s="58">
        <f>'Maize Yellow'!W41+'Maize White'!W41</f>
        <v>3526775</v>
      </c>
      <c r="X41" s="78">
        <f>'Maize Yellow'!X41+'Maize White'!X41</f>
        <v>3835496</v>
      </c>
      <c r="Y41" s="109">
        <f>'Maize Yellow'!Y41+'Maize White'!Y41</f>
        <v>191677</v>
      </c>
      <c r="Z41" s="19"/>
      <c r="AA41" s="109">
        <f t="shared" si="0"/>
        <v>2244292.8</v>
      </c>
      <c r="AH41" s="19"/>
    </row>
    <row r="42" spans="1:34" s="1" customFormat="1" ht="12" customHeight="1">
      <c r="A42" s="56" t="s">
        <v>55</v>
      </c>
      <c r="B42" s="57">
        <v>572000</v>
      </c>
      <c r="C42" s="57">
        <v>1020000</v>
      </c>
      <c r="D42" s="57">
        <v>1011000</v>
      </c>
      <c r="E42" s="57">
        <v>559000</v>
      </c>
      <c r="F42" s="57">
        <v>1249000</v>
      </c>
      <c r="G42" s="57">
        <v>643000</v>
      </c>
      <c r="H42" s="57">
        <v>428000</v>
      </c>
      <c r="I42" s="57">
        <v>1237000</v>
      </c>
      <c r="J42" s="57">
        <v>765000</v>
      </c>
      <c r="K42" s="57">
        <v>676000</v>
      </c>
      <c r="L42" s="58">
        <v>603000</v>
      </c>
      <c r="M42" s="58">
        <v>567000</v>
      </c>
      <c r="N42" s="58">
        <v>891191</v>
      </c>
      <c r="O42" s="58">
        <f>'Maize White'!O42+'Maize Yellow'!O42</f>
        <v>733160</v>
      </c>
      <c r="P42" s="58">
        <f>'Maize Yellow'!P42+'Maize White'!P42</f>
        <v>680019</v>
      </c>
      <c r="Q42" s="58">
        <f>'Maize Yellow'!Q42+'Maize White'!Q42</f>
        <v>788090</v>
      </c>
      <c r="R42" s="58">
        <f>'Maize Yellow'!R42+'Maize White'!R42</f>
        <v>615649</v>
      </c>
      <c r="S42" s="58">
        <f>'Maize Yellow'!S42+'Maize White'!S42</f>
        <v>617707</v>
      </c>
      <c r="T42" s="57">
        <f>'Maize Yellow'!T42+'Maize White'!T42</f>
        <v>1036369</v>
      </c>
      <c r="U42" s="64">
        <f>'Maize White'!U42+'Maize Yellow'!U42</f>
        <v>1454458</v>
      </c>
      <c r="V42" s="58">
        <f>'Maize White'!V42+'Maize Yellow'!V42</f>
        <v>869824</v>
      </c>
      <c r="W42" s="58">
        <f>'Maize Yellow'!W42+'Maize White'!W42</f>
        <v>750760</v>
      </c>
      <c r="X42" s="78">
        <f>'Maize Yellow'!X42+'Maize White'!X42</f>
        <v>1450962</v>
      </c>
      <c r="Y42" s="109">
        <f>'Maize Yellow'!Y42+'Maize White'!Y42</f>
        <v>191677</v>
      </c>
      <c r="Z42" s="19"/>
      <c r="AA42" s="109">
        <f t="shared" si="0"/>
        <v>899699.8</v>
      </c>
      <c r="AH42" s="19"/>
    </row>
    <row r="43" spans="1:34" s="1" customFormat="1" ht="12" customHeight="1">
      <c r="A43" s="56" t="s">
        <v>56</v>
      </c>
      <c r="B43" s="57">
        <v>529000</v>
      </c>
      <c r="C43" s="57">
        <v>37000</v>
      </c>
      <c r="D43" s="57">
        <v>133000</v>
      </c>
      <c r="E43" s="57">
        <v>135000</v>
      </c>
      <c r="F43" s="57">
        <v>821000</v>
      </c>
      <c r="G43" s="57">
        <v>62000</v>
      </c>
      <c r="H43" s="57">
        <v>28000</v>
      </c>
      <c r="I43" s="57">
        <v>628000</v>
      </c>
      <c r="J43" s="57">
        <v>1080000</v>
      </c>
      <c r="K43" s="57">
        <v>1113000</v>
      </c>
      <c r="L43" s="58">
        <v>2187000</v>
      </c>
      <c r="M43" s="58">
        <v>926000</v>
      </c>
      <c r="N43" s="58">
        <v>1493846</v>
      </c>
      <c r="O43" s="58">
        <f>'Maize White'!O43+'Maize Yellow'!O43</f>
        <v>1266644</v>
      </c>
      <c r="P43" s="58">
        <f>'Maize Yellow'!P43+'Maize White'!P43</f>
        <v>7875</v>
      </c>
      <c r="Q43" s="58">
        <f>'Maize Yellow'!Q43+'Maize White'!Q43</f>
        <v>8320</v>
      </c>
      <c r="R43" s="58">
        <f>'Maize Yellow'!R43+'Maize White'!R43</f>
        <v>1547265</v>
      </c>
      <c r="S43" s="58">
        <f>'Maize Yellow'!S43+'Maize White'!S43</f>
        <v>1611018</v>
      </c>
      <c r="T43" s="57">
        <f>'Maize Yellow'!T43+'Maize White'!T43</f>
        <v>196656</v>
      </c>
      <c r="U43" s="64">
        <f>'Maize White'!U43+'Maize Yellow'!U43</f>
        <v>1108341</v>
      </c>
      <c r="V43" s="58">
        <f>'Maize White'!V43+'Maize Yellow'!V43</f>
        <v>2539262</v>
      </c>
      <c r="W43" s="58">
        <f>'Maize Yellow'!W43+'Maize White'!W43</f>
        <v>2776015</v>
      </c>
      <c r="X43" s="78">
        <f>'Maize Yellow'!X43+'Maize White'!X43</f>
        <v>2384534</v>
      </c>
      <c r="Y43" s="109">
        <f>'Maize Yellow'!Y43+'Maize White'!Y43</f>
        <v>0</v>
      </c>
      <c r="Z43" s="19"/>
      <c r="AA43" s="109">
        <f t="shared" si="0"/>
        <v>1344593</v>
      </c>
      <c r="AH43" s="19"/>
    </row>
    <row r="44" spans="1:34" s="2" customFormat="1" ht="12" customHeight="1">
      <c r="A44" s="127" t="s">
        <v>34</v>
      </c>
      <c r="B44" s="70">
        <f>'[1]Maize White'!B37+'[1]Maize Yellow'!B37</f>
        <v>9243000</v>
      </c>
      <c r="C44" s="70">
        <f>'[1]Maize White'!C37+'[1]Maize Yellow'!C37</f>
        <v>8712000</v>
      </c>
      <c r="D44" s="70">
        <v>9084000</v>
      </c>
      <c r="E44" s="70">
        <f>'[1]Maize White'!E37+'[1]Maize Yellow'!E37</f>
        <v>8599000</v>
      </c>
      <c r="F44" s="70">
        <v>10380000</v>
      </c>
      <c r="G44" s="70">
        <f>'[1]Maize White'!G37+'[1]Maize Yellow'!G37</f>
        <v>8902000</v>
      </c>
      <c r="H44" s="70">
        <f>'[1]Maize White'!H37+'[1]Maize Yellow'!H37</f>
        <v>9009000</v>
      </c>
      <c r="I44" s="70">
        <f>'[1]Maize White'!I37+'[1]Maize Yellow'!I37</f>
        <v>10967000</v>
      </c>
      <c r="J44" s="70">
        <f>'[1]Maize White'!J37+'[1]Maize Yellow'!J37</f>
        <v>11313000</v>
      </c>
      <c r="K44" s="70">
        <f>'[1]Maize White'!K37+'[1]Maize Yellow'!K37</f>
        <v>11612000</v>
      </c>
      <c r="L44" s="71">
        <f>'[1]Maize White'!L37+'[1]Maize Yellow'!L37</f>
        <v>12600000</v>
      </c>
      <c r="M44" s="71">
        <f>'[1]Maize White'!M37+'[1]Maize Yellow'!M37</f>
        <v>11109000</v>
      </c>
      <c r="N44" s="71">
        <f>'Maize White'!N44+'Maize Yellow'!N44</f>
        <v>12460279.204300001</v>
      </c>
      <c r="O44" s="71">
        <f>'Maize White'!O44+'Maize Yellow'!O44</f>
        <v>12258894</v>
      </c>
      <c r="P44" s="71">
        <f>'Maize Yellow'!P44+'Maize White'!P44</f>
        <v>11426217</v>
      </c>
      <c r="Q44" s="71">
        <f>'Maize Yellow'!Q44+'Maize White'!Q44</f>
        <v>11112382</v>
      </c>
      <c r="R44" s="71">
        <f>SUM(R33:R37)+R28</f>
        <v>12860181</v>
      </c>
      <c r="S44" s="71">
        <f>S28+S33+S34+S35+S36+S37</f>
        <v>13351136</v>
      </c>
      <c r="T44" s="70">
        <f>'Maize Yellow'!T44+'Maize White'!T44</f>
        <v>12715293</v>
      </c>
      <c r="U44" s="75">
        <f>U28+U33+U34+U35+U36+U37</f>
        <v>14207415</v>
      </c>
      <c r="V44" s="71">
        <f>V28+V33+V34+V35+V36+V37</f>
        <v>15007567</v>
      </c>
      <c r="W44" s="71">
        <f>W28+W33+W34+W35+W36+W37</f>
        <v>15182195</v>
      </c>
      <c r="X44" s="113">
        <f>X28+X33+X34+X35+X36+X37</f>
        <v>16141588</v>
      </c>
      <c r="Y44" s="112">
        <f>Y28+Y33+Y34+Y35+Y36+Y37</f>
        <v>1199358</v>
      </c>
      <c r="Z44" s="157"/>
      <c r="AA44" s="112">
        <f t="shared" si="0"/>
        <v>13426286.8</v>
      </c>
      <c r="AH44" s="157"/>
    </row>
    <row r="45" spans="1:34" s="2" customFormat="1" ht="12" customHeight="1">
      <c r="A45" s="13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8"/>
      <c r="O45" s="84"/>
      <c r="P45" s="84"/>
      <c r="Q45" s="84"/>
      <c r="R45" s="84"/>
      <c r="S45" s="84"/>
      <c r="T45" s="50"/>
      <c r="U45" s="106"/>
      <c r="V45" s="84"/>
      <c r="W45" s="84"/>
      <c r="X45" s="137"/>
      <c r="Y45" s="107"/>
      <c r="Z45" s="19"/>
      <c r="AA45" s="109"/>
      <c r="AH45" s="157"/>
    </row>
    <row r="46" spans="1:34" s="1" customFormat="1" ht="12" customHeight="1">
      <c r="A46" s="127" t="s">
        <v>47</v>
      </c>
      <c r="B46" s="70">
        <f aca="true" t="shared" si="2" ref="B46:R46">+B25-B44</f>
        <v>1726000</v>
      </c>
      <c r="C46" s="70">
        <f t="shared" si="2"/>
        <v>3276000</v>
      </c>
      <c r="D46" s="70">
        <f t="shared" si="2"/>
        <v>3565000</v>
      </c>
      <c r="E46" s="70">
        <f t="shared" si="2"/>
        <v>4520000</v>
      </c>
      <c r="F46" s="70">
        <f t="shared" si="2"/>
        <v>4533000</v>
      </c>
      <c r="G46" s="70">
        <f t="shared" si="2"/>
        <v>2826000</v>
      </c>
      <c r="H46" s="70">
        <f t="shared" si="2"/>
        <v>1895000</v>
      </c>
      <c r="I46" s="70">
        <f t="shared" si="2"/>
        <v>3188000</v>
      </c>
      <c r="J46" s="70">
        <f t="shared" si="2"/>
        <v>3610000</v>
      </c>
      <c r="K46" s="70">
        <f t="shared" si="2"/>
        <v>4247000</v>
      </c>
      <c r="L46" s="71">
        <f t="shared" si="2"/>
        <v>1860000</v>
      </c>
      <c r="M46" s="71">
        <f t="shared" si="2"/>
        <v>2692000</v>
      </c>
      <c r="N46" s="71">
        <f t="shared" si="2"/>
        <v>1622219.7956999987</v>
      </c>
      <c r="O46" s="71">
        <f>+O25-O44</f>
        <v>3327155</v>
      </c>
      <c r="P46" s="71">
        <f>+P25-P44</f>
        <v>2861883</v>
      </c>
      <c r="Q46" s="71">
        <f t="shared" si="2"/>
        <v>1859644</v>
      </c>
      <c r="R46" s="71">
        <f t="shared" si="2"/>
        <v>5506942</v>
      </c>
      <c r="S46" s="71">
        <f aca="true" t="shared" si="3" ref="S46:Y46">+S25-S44</f>
        <v>4214773</v>
      </c>
      <c r="T46" s="70">
        <f t="shared" si="3"/>
        <v>2927052</v>
      </c>
      <c r="U46" s="75">
        <f t="shared" si="3"/>
        <v>3431786</v>
      </c>
      <c r="V46" s="71">
        <f t="shared" si="3"/>
        <v>4289403</v>
      </c>
      <c r="W46" s="71">
        <f t="shared" si="3"/>
        <v>4055060</v>
      </c>
      <c r="X46" s="113">
        <f>+X25-X44</f>
        <v>3733158</v>
      </c>
      <c r="Y46" s="112">
        <f t="shared" si="3"/>
        <v>2893210</v>
      </c>
      <c r="Z46" s="19"/>
      <c r="AA46" s="112">
        <f>ROUND((+V46+Q46+R46+S46+U46+O46+P46+X46+T46+W46)/(10),1)</f>
        <v>3620685.6</v>
      </c>
      <c r="AH46" s="19"/>
    </row>
    <row r="47" spans="1:34" s="1" customFormat="1" ht="12" customHeight="1">
      <c r="A47" s="127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80"/>
      <c r="N47" s="58"/>
      <c r="O47" s="80"/>
      <c r="P47" s="80"/>
      <c r="Q47" s="80"/>
      <c r="R47" s="80"/>
      <c r="S47" s="80"/>
      <c r="T47" s="79"/>
      <c r="U47" s="145"/>
      <c r="V47" s="80"/>
      <c r="W47" s="80"/>
      <c r="X47" s="114"/>
      <c r="Y47" s="115"/>
      <c r="Z47" s="19"/>
      <c r="AA47" s="109">
        <f t="shared" si="0"/>
        <v>0</v>
      </c>
      <c r="AH47" s="19"/>
    </row>
    <row r="48" spans="1:34" s="1" customFormat="1" ht="12" customHeight="1">
      <c r="A48" s="108" t="s">
        <v>8</v>
      </c>
      <c r="B48" s="57">
        <v>595900</v>
      </c>
      <c r="C48" s="57">
        <v>581900</v>
      </c>
      <c r="D48" s="57">
        <v>603600</v>
      </c>
      <c r="E48" s="57">
        <v>606900</v>
      </c>
      <c r="F48" s="57">
        <v>621800</v>
      </c>
      <c r="G48" s="57">
        <v>638300</v>
      </c>
      <c r="H48" s="57">
        <v>669100</v>
      </c>
      <c r="I48" s="57">
        <v>717800</v>
      </c>
      <c r="J48" s="57">
        <v>721500</v>
      </c>
      <c r="K48" s="57">
        <v>738100</v>
      </c>
      <c r="L48" s="57">
        <v>745100</v>
      </c>
      <c r="M48" s="58">
        <f aca="true" t="shared" si="4" ref="M48:R48">SUM(M28/12)</f>
        <v>736083.3333333334</v>
      </c>
      <c r="N48" s="58">
        <f t="shared" si="4"/>
        <v>782933.9166666666</v>
      </c>
      <c r="O48" s="58">
        <f t="shared" si="4"/>
        <v>809933.25</v>
      </c>
      <c r="P48" s="58">
        <f t="shared" si="4"/>
        <v>854591.5833333334</v>
      </c>
      <c r="Q48" s="58">
        <f t="shared" si="4"/>
        <v>822375.3333333334</v>
      </c>
      <c r="R48" s="58">
        <f t="shared" si="4"/>
        <v>851393.5833333334</v>
      </c>
      <c r="S48" s="58">
        <f aca="true" t="shared" si="5" ref="S48:X48">SUM(S28/12)</f>
        <v>889177</v>
      </c>
      <c r="T48" s="57">
        <f t="shared" si="5"/>
        <v>914133.75</v>
      </c>
      <c r="U48" s="64">
        <f t="shared" si="5"/>
        <v>933355.25</v>
      </c>
      <c r="V48" s="58">
        <f t="shared" si="5"/>
        <v>926283.8333333334</v>
      </c>
      <c r="W48" s="58">
        <f t="shared" si="5"/>
        <v>939121.4166666666</v>
      </c>
      <c r="X48" s="78">
        <f t="shared" si="5"/>
        <v>975477.6666666666</v>
      </c>
      <c r="Y48" s="109">
        <f>SUM(Y28/Y16)</f>
        <v>956486</v>
      </c>
      <c r="Z48" s="19"/>
      <c r="AA48" s="109">
        <f t="shared" si="0"/>
        <v>891584.3</v>
      </c>
      <c r="AH48" s="19"/>
    </row>
    <row r="49" spans="1:34" s="1" customFormat="1" ht="12" customHeight="1" thickBot="1">
      <c r="A49" s="132" t="s">
        <v>9</v>
      </c>
      <c r="B49" s="133">
        <f aca="true" t="shared" si="6" ref="B49:L49">ROUND(+B46/B48,1)</f>
        <v>2.9</v>
      </c>
      <c r="C49" s="133">
        <f t="shared" si="6"/>
        <v>5.6</v>
      </c>
      <c r="D49" s="133">
        <f t="shared" si="6"/>
        <v>5.9</v>
      </c>
      <c r="E49" s="133">
        <f t="shared" si="6"/>
        <v>7.4</v>
      </c>
      <c r="F49" s="133">
        <f t="shared" si="6"/>
        <v>7.3</v>
      </c>
      <c r="G49" s="133">
        <f t="shared" si="6"/>
        <v>4.4</v>
      </c>
      <c r="H49" s="133">
        <f t="shared" si="6"/>
        <v>2.8</v>
      </c>
      <c r="I49" s="133">
        <f t="shared" si="6"/>
        <v>4.4</v>
      </c>
      <c r="J49" s="133">
        <f t="shared" si="6"/>
        <v>5</v>
      </c>
      <c r="K49" s="133">
        <f t="shared" si="6"/>
        <v>5.8</v>
      </c>
      <c r="L49" s="133">
        <f t="shared" si="6"/>
        <v>2.5</v>
      </c>
      <c r="M49" s="134">
        <f aca="true" t="shared" si="7" ref="M49:Y49">ROUND(+M46/M48,1)</f>
        <v>3.7</v>
      </c>
      <c r="N49" s="134">
        <f t="shared" si="7"/>
        <v>2.1</v>
      </c>
      <c r="O49" s="134">
        <f t="shared" si="7"/>
        <v>4.1</v>
      </c>
      <c r="P49" s="134">
        <f t="shared" si="7"/>
        <v>3.3</v>
      </c>
      <c r="Q49" s="134">
        <f t="shared" si="7"/>
        <v>2.3</v>
      </c>
      <c r="R49" s="134">
        <f t="shared" si="7"/>
        <v>6.5</v>
      </c>
      <c r="S49" s="134">
        <f aca="true" t="shared" si="8" ref="S49:X49">ROUND(+S46/S48,1)</f>
        <v>4.7</v>
      </c>
      <c r="T49" s="133">
        <f t="shared" si="8"/>
        <v>3.2</v>
      </c>
      <c r="U49" s="146">
        <f t="shared" si="8"/>
        <v>3.7</v>
      </c>
      <c r="V49" s="134">
        <f t="shared" si="8"/>
        <v>4.6</v>
      </c>
      <c r="W49" s="134">
        <f t="shared" si="8"/>
        <v>4.3</v>
      </c>
      <c r="X49" s="148">
        <f t="shared" si="8"/>
        <v>3.8</v>
      </c>
      <c r="Y49" s="118">
        <f t="shared" si="7"/>
        <v>3</v>
      </c>
      <c r="Z49" s="19"/>
      <c r="AA49" s="171">
        <f t="shared" si="0"/>
        <v>4.1</v>
      </c>
      <c r="AH49" s="19"/>
    </row>
    <row r="50" spans="1:33" s="1" customFormat="1" ht="12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35"/>
      <c r="N50" s="135"/>
      <c r="O50" s="136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57"/>
      <c r="AA50" s="19"/>
      <c r="AG50" s="19"/>
    </row>
    <row r="51" spans="1:33" s="1" customFormat="1" ht="12" customHeight="1">
      <c r="A51" s="2" t="s">
        <v>35</v>
      </c>
      <c r="Z51" s="19"/>
      <c r="AA51" s="19"/>
      <c r="AG51" s="19"/>
    </row>
    <row r="52" spans="1:33" s="1" customFormat="1" ht="12" customHeight="1">
      <c r="A52" s="157" t="s">
        <v>39</v>
      </c>
      <c r="Z52" s="19"/>
      <c r="AA52" s="19"/>
      <c r="AG52" s="19"/>
    </row>
  </sheetData>
  <sheetProtection selectLockedCells="1"/>
  <mergeCells count="1">
    <mergeCell ref="V9:AA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headerFooter alignWithMargins="0">
    <oddFooter>&amp;L&amp;8&amp;D&amp;C&amp;Z&amp;F&amp;R&amp;A</oddFooter>
  </headerFooter>
  <colBreaks count="1" manualBreakCount="1"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24997000396251678"/>
    <pageSetUpPr fitToPage="1"/>
  </sheetPr>
  <dimension ref="A1:BC54"/>
  <sheetViews>
    <sheetView zoomScalePageLayoutView="0" workbookViewId="0" topLeftCell="A1">
      <pane xSplit="1" ySplit="15" topLeftCell="O21" activePane="bottomRight" state="frozen"/>
      <selection pane="topLeft" activeCell="X17" sqref="X17"/>
      <selection pane="topRight" activeCell="X17" sqref="X17"/>
      <selection pane="bottomLeft" activeCell="X17" sqref="X17"/>
      <selection pane="bottomRight" activeCell="AA47" sqref="AA47"/>
    </sheetView>
  </sheetViews>
  <sheetFormatPr defaultColWidth="9.140625" defaultRowHeight="12.75"/>
  <cols>
    <col min="1" max="1" width="23.7109375" style="161" customWidth="1"/>
    <col min="2" max="3" width="9.8515625" style="161" bestFit="1" customWidth="1"/>
    <col min="4" max="4" width="9.421875" style="161" customWidth="1"/>
    <col min="5" max="17" width="9.8515625" style="161" bestFit="1" customWidth="1"/>
    <col min="18" max="19" width="10.8515625" style="161" bestFit="1" customWidth="1"/>
    <col min="20" max="21" width="9.8515625" style="161" bestFit="1" customWidth="1"/>
    <col min="22" max="24" width="10.8515625" style="161" bestFit="1" customWidth="1"/>
    <col min="25" max="25" width="10.7109375" style="161" customWidth="1"/>
    <col min="26" max="26" width="0.9921875" style="159" customWidth="1"/>
    <col min="27" max="27" width="15.140625" style="159" customWidth="1"/>
    <col min="28" max="28" width="8.140625" style="161" hidden="1" customWidth="1"/>
    <col min="29" max="30" width="7.7109375" style="161" hidden="1" customWidth="1"/>
    <col min="31" max="31" width="8.140625" style="161" customWidth="1"/>
    <col min="32" max="34" width="7.7109375" style="161" customWidth="1"/>
    <col min="35" max="35" width="7.7109375" style="159" customWidth="1"/>
    <col min="36" max="39" width="7.7109375" style="161" customWidth="1"/>
    <col min="40" max="40" width="0.85546875" style="161" customWidth="1"/>
    <col min="41" max="16384" width="9.140625" style="161" customWidth="1"/>
  </cols>
  <sheetData>
    <row r="1" spans="1:35" ht="12.75">
      <c r="A1" s="162"/>
      <c r="AG1" s="159"/>
      <c r="AI1" s="161"/>
    </row>
    <row r="2" spans="1:35" ht="12.75">
      <c r="A2" s="162"/>
      <c r="AG2" s="159"/>
      <c r="AI2" s="161"/>
    </row>
    <row r="3" spans="1:35" ht="12.75">
      <c r="A3" s="162"/>
      <c r="AG3" s="159"/>
      <c r="AI3" s="161"/>
    </row>
    <row r="4" spans="1:35" ht="12.75">
      <c r="A4" s="162"/>
      <c r="AG4" s="159"/>
      <c r="AI4" s="161"/>
    </row>
    <row r="5" spans="1:35" ht="12.75">
      <c r="A5" s="162"/>
      <c r="AG5" s="159"/>
      <c r="AI5" s="161"/>
    </row>
    <row r="6" spans="1:35" ht="12.75">
      <c r="A6" s="162"/>
      <c r="AG6" s="159"/>
      <c r="AI6" s="161"/>
    </row>
    <row r="7" spans="1:35" ht="12.75">
      <c r="A7" s="162"/>
      <c r="AG7" s="159"/>
      <c r="AI7" s="161"/>
    </row>
    <row r="8" spans="1:35" ht="12.75" customHeight="1">
      <c r="A8" s="162"/>
      <c r="K8" s="163"/>
      <c r="V8" s="176" t="str">
        <f>'Maize Total'!V9</f>
        <v>Publication date: 2024-04-25</v>
      </c>
      <c r="W8" s="176"/>
      <c r="X8" s="176"/>
      <c r="Y8" s="176"/>
      <c r="Z8" s="176"/>
      <c r="AA8" s="176"/>
      <c r="AG8" s="159"/>
      <c r="AI8" s="161"/>
    </row>
    <row r="9" spans="1:34" s="1" customFormat="1" ht="13.5" thickBot="1">
      <c r="A9" s="3" t="s">
        <v>43</v>
      </c>
      <c r="B9" s="93"/>
      <c r="C9" s="93"/>
      <c r="D9" s="93"/>
      <c r="E9" s="93"/>
      <c r="F9" s="93"/>
      <c r="G9" s="93"/>
      <c r="H9" s="93"/>
      <c r="I9" s="3"/>
      <c r="J9" s="93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5"/>
      <c r="AA9" s="19"/>
      <c r="AH9" s="19"/>
    </row>
    <row r="10" spans="1:55" s="1" customFormat="1" ht="12.75">
      <c r="A10" s="94"/>
      <c r="B10" s="11"/>
      <c r="C10" s="11"/>
      <c r="D10" s="11" t="s">
        <v>27</v>
      </c>
      <c r="E10" s="11"/>
      <c r="F10" s="11"/>
      <c r="G10" s="11"/>
      <c r="H10" s="11"/>
      <c r="I10" s="11"/>
      <c r="J10" s="173"/>
      <c r="K10" s="173"/>
      <c r="L10" s="11"/>
      <c r="M10" s="155"/>
      <c r="N10" s="155"/>
      <c r="O10" s="155"/>
      <c r="P10" s="155"/>
      <c r="Q10" s="95"/>
      <c r="R10" s="95"/>
      <c r="S10" s="95"/>
      <c r="T10" s="95"/>
      <c r="U10" s="95"/>
      <c r="V10" s="95"/>
      <c r="W10" s="95"/>
      <c r="X10" s="96"/>
      <c r="Y10" s="97"/>
      <c r="Z10" s="15"/>
      <c r="AA10" s="98"/>
      <c r="AH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1" customFormat="1" ht="12.75">
      <c r="A11" s="99"/>
      <c r="B11" s="100"/>
      <c r="C11" s="100"/>
      <c r="D11" s="100"/>
      <c r="E11" s="100"/>
      <c r="F11" s="100"/>
      <c r="G11" s="100"/>
      <c r="H11" s="100"/>
      <c r="I11" s="10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7" t="s">
        <v>24</v>
      </c>
      <c r="Z11" s="15"/>
      <c r="AA11" s="101" t="s">
        <v>37</v>
      </c>
      <c r="AH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s="1" customFormat="1" ht="12.75">
      <c r="A12" s="99"/>
      <c r="B12" s="100"/>
      <c r="C12" s="100"/>
      <c r="D12" s="100"/>
      <c r="E12" s="100"/>
      <c r="F12" s="100"/>
      <c r="G12" s="100"/>
      <c r="H12" s="100"/>
      <c r="I12" s="10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7" t="s">
        <v>25</v>
      </c>
      <c r="Z12" s="15"/>
      <c r="AA12" s="101" t="s">
        <v>38</v>
      </c>
      <c r="AH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s="1" customFormat="1" ht="12.75">
      <c r="A13" s="174"/>
      <c r="B13" s="175"/>
      <c r="C13" s="175"/>
      <c r="D13" s="175"/>
      <c r="E13" s="26"/>
      <c r="F13" s="26"/>
      <c r="G13" s="26"/>
      <c r="H13" s="26"/>
      <c r="I13" s="26"/>
      <c r="J13" s="26"/>
      <c r="K13" s="26"/>
      <c r="L13" s="27"/>
      <c r="M13" s="28"/>
      <c r="N13" s="28"/>
      <c r="O13" s="21"/>
      <c r="P13" s="21"/>
      <c r="Q13" s="28"/>
      <c r="R13" s="28"/>
      <c r="S13" s="28"/>
      <c r="T13" s="28"/>
      <c r="U13" s="28"/>
      <c r="V13" s="28"/>
      <c r="W13" s="28"/>
      <c r="X13" s="29"/>
      <c r="Y13" s="30" t="str">
        <f>'Maize Yellow'!Y13</f>
        <v>Mar - Feb</v>
      </c>
      <c r="Z13" s="20"/>
      <c r="AA13" s="102"/>
      <c r="AH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s="1" customFormat="1" ht="12" customHeight="1">
      <c r="A14" s="103"/>
      <c r="B14" s="33" t="s">
        <v>1</v>
      </c>
      <c r="C14" s="33" t="s">
        <v>11</v>
      </c>
      <c r="D14" s="33" t="s">
        <v>13</v>
      </c>
      <c r="E14" s="33" t="s">
        <v>14</v>
      </c>
      <c r="F14" s="33" t="s">
        <v>15</v>
      </c>
      <c r="G14" s="33" t="s">
        <v>16</v>
      </c>
      <c r="H14" s="33" t="s">
        <v>18</v>
      </c>
      <c r="I14" s="33" t="s">
        <v>19</v>
      </c>
      <c r="J14" s="33" t="s">
        <v>20</v>
      </c>
      <c r="K14" s="33" t="s">
        <v>21</v>
      </c>
      <c r="L14" s="34" t="s">
        <v>22</v>
      </c>
      <c r="M14" s="34" t="s">
        <v>23</v>
      </c>
      <c r="N14" s="35" t="s">
        <v>41</v>
      </c>
      <c r="O14" s="36" t="s">
        <v>48</v>
      </c>
      <c r="P14" s="36" t="s">
        <v>57</v>
      </c>
      <c r="Q14" s="36" t="s">
        <v>58</v>
      </c>
      <c r="R14" s="36" t="str">
        <f>'Maize Total'!R14</f>
        <v>17/18</v>
      </c>
      <c r="S14" s="36" t="str">
        <f>'Maize Total'!S14</f>
        <v>18/19</v>
      </c>
      <c r="T14" s="36" t="str">
        <f>'Maize Total'!T14</f>
        <v>19/20</v>
      </c>
      <c r="U14" s="36" t="str">
        <f>'Maize Total'!U14</f>
        <v>20/21</v>
      </c>
      <c r="V14" s="36" t="str">
        <f>'Maize Total'!V14</f>
        <v>21/22</v>
      </c>
      <c r="W14" s="36" t="str">
        <f>'Maize Total'!W14</f>
        <v>22/23</v>
      </c>
      <c r="X14" s="37" t="str">
        <f>'Maize Total'!X14</f>
        <v>23/24</v>
      </c>
      <c r="Y14" s="38" t="str">
        <f>'Maize Total'!Y14</f>
        <v>24/25</v>
      </c>
      <c r="Z14" s="21"/>
      <c r="AA14" s="104" t="str">
        <f>'Maize Total'!AA14</f>
        <v>2014/15-2023/24</v>
      </c>
      <c r="AH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s="1" customFormat="1" ht="12" customHeight="1">
      <c r="A15" s="105"/>
      <c r="B15" s="106"/>
      <c r="C15" s="106"/>
      <c r="D15" s="106"/>
      <c r="E15" s="43"/>
      <c r="F15" s="43"/>
      <c r="G15" s="43"/>
      <c r="H15" s="43"/>
      <c r="I15" s="43"/>
      <c r="J15" s="43"/>
      <c r="K15" s="43"/>
      <c r="L15" s="43"/>
      <c r="M15" s="44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7" t="s">
        <v>40</v>
      </c>
      <c r="Z15" s="20"/>
      <c r="AA15" s="107"/>
      <c r="AH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s="1" customFormat="1" ht="12" customHeight="1">
      <c r="A16" s="108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84"/>
      <c r="M16" s="51"/>
      <c r="N16" s="51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54">
        <f>'Maize Yellow'!Y16</f>
        <v>1</v>
      </c>
      <c r="Z16" s="20"/>
      <c r="AA16" s="107"/>
      <c r="AH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s="1" customFormat="1" ht="12" customHeight="1">
      <c r="A17" s="56" t="s">
        <v>30</v>
      </c>
      <c r="B17" s="57">
        <v>4110000</v>
      </c>
      <c r="C17" s="57">
        <v>5538000</v>
      </c>
      <c r="D17" s="57">
        <v>6366000</v>
      </c>
      <c r="E17" s="57">
        <v>5805000</v>
      </c>
      <c r="F17" s="57">
        <v>6541000</v>
      </c>
      <c r="G17" s="57">
        <v>4187000</v>
      </c>
      <c r="H17" s="57">
        <v>4315000</v>
      </c>
      <c r="I17" s="57">
        <v>7480000</v>
      </c>
      <c r="J17" s="57">
        <v>6775000</v>
      </c>
      <c r="K17" s="57">
        <v>7830000</v>
      </c>
      <c r="L17" s="58">
        <v>6052000</v>
      </c>
      <c r="M17" s="58">
        <v>6903656</v>
      </c>
      <c r="N17" s="58">
        <v>5606800</v>
      </c>
      <c r="O17" s="59">
        <v>7710000</v>
      </c>
      <c r="P17" s="59">
        <v>4735000</v>
      </c>
      <c r="Q17" s="59">
        <v>3408500</v>
      </c>
      <c r="R17" s="59">
        <v>9916000</v>
      </c>
      <c r="S17" s="59">
        <v>6540000</v>
      </c>
      <c r="T17" s="59">
        <v>5545000</v>
      </c>
      <c r="U17" s="59">
        <v>8547500</v>
      </c>
      <c r="V17" s="59">
        <v>8600000</v>
      </c>
      <c r="W17" s="59">
        <v>7850000</v>
      </c>
      <c r="X17" s="60">
        <v>8505000</v>
      </c>
      <c r="Y17" s="61">
        <v>6277000</v>
      </c>
      <c r="Z17" s="19"/>
      <c r="AA17" s="109">
        <f>ROUND((+V17+Q17+R17+S17+U17+O17+X17+P17+T17+W17)/(10),1)</f>
        <v>7135700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s="1" customFormat="1" ht="12" customHeight="1">
      <c r="A18" s="56" t="s">
        <v>26</v>
      </c>
      <c r="B18" s="57">
        <v>105000</v>
      </c>
      <c r="C18" s="57">
        <v>139000</v>
      </c>
      <c r="D18" s="57">
        <v>116000</v>
      </c>
      <c r="E18" s="57">
        <v>113000</v>
      </c>
      <c r="F18" s="57">
        <v>184000</v>
      </c>
      <c r="G18" s="57">
        <v>144000</v>
      </c>
      <c r="H18" s="57">
        <v>11000</v>
      </c>
      <c r="I18" s="57">
        <v>120000</v>
      </c>
      <c r="J18" s="57">
        <v>83000</v>
      </c>
      <c r="K18" s="57">
        <v>119000</v>
      </c>
      <c r="L18" s="58">
        <v>100000</v>
      </c>
      <c r="M18" s="58">
        <v>114000</v>
      </c>
      <c r="N18" s="58">
        <v>110910</v>
      </c>
      <c r="O18" s="59">
        <v>150000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60">
        <v>0</v>
      </c>
      <c r="Y18" s="61">
        <v>0</v>
      </c>
      <c r="Z18" s="19"/>
      <c r="AA18" s="109">
        <f aca="true" t="shared" si="0" ref="AA18:AA49">ROUND((+V18+Q18+R18+S18+U18+O18+X18+P18+T18+W18)/(10),1)</f>
        <v>15000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s="1" customFormat="1" ht="12" customHeight="1">
      <c r="A19" s="110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78"/>
      <c r="Y19" s="109"/>
      <c r="Z19" s="19"/>
      <c r="AA19" s="10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s="1" customFormat="1" ht="12" customHeight="1">
      <c r="A20" s="65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78"/>
      <c r="Y20" s="109"/>
      <c r="Z20" s="19"/>
      <c r="AA20" s="10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s="1" customFormat="1" ht="12" customHeight="1">
      <c r="A21" s="56" t="s">
        <v>46</v>
      </c>
      <c r="B21" s="57">
        <v>2183000</v>
      </c>
      <c r="C21" s="57">
        <v>1104000</v>
      </c>
      <c r="D21" s="57">
        <v>2146000</v>
      </c>
      <c r="E21" s="57">
        <v>2853000</v>
      </c>
      <c r="F21" s="57">
        <v>3472000</v>
      </c>
      <c r="G21" s="57">
        <v>3169000</v>
      </c>
      <c r="H21" s="57">
        <v>2349000</v>
      </c>
      <c r="I21" s="57">
        <v>1287000</v>
      </c>
      <c r="J21" s="57">
        <v>1834000</v>
      </c>
      <c r="K21" s="57">
        <v>2299000</v>
      </c>
      <c r="L21" s="58">
        <v>3019000</v>
      </c>
      <c r="M21" s="58">
        <v>1261000</v>
      </c>
      <c r="N21" s="58">
        <v>1644214</v>
      </c>
      <c r="O21" s="59">
        <v>943905</v>
      </c>
      <c r="P21" s="59">
        <v>2037531</v>
      </c>
      <c r="Q21" s="59">
        <v>1764659</v>
      </c>
      <c r="R21" s="59">
        <v>984293</v>
      </c>
      <c r="S21" s="59">
        <v>3659675</v>
      </c>
      <c r="T21" s="59">
        <v>2596119</v>
      </c>
      <c r="U21" s="59">
        <v>1641965</v>
      </c>
      <c r="V21" s="59">
        <v>2303688</v>
      </c>
      <c r="W21" s="59">
        <v>2731458</v>
      </c>
      <c r="X21" s="60">
        <v>2553106</v>
      </c>
      <c r="Y21" s="61">
        <v>2282334</v>
      </c>
      <c r="Z21" s="19"/>
      <c r="AA21" s="109">
        <f>ROUND((+V21+Q21+R21+S21+U21+O21+X21+P21+T21+W21)/(10),1)</f>
        <v>2121639.9</v>
      </c>
      <c r="AH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s="1" customFormat="1" ht="12" customHeight="1">
      <c r="A22" s="56" t="s">
        <v>12</v>
      </c>
      <c r="B22" s="57">
        <v>4377000</v>
      </c>
      <c r="C22" s="57">
        <v>5432000</v>
      </c>
      <c r="D22" s="57">
        <v>6202000</v>
      </c>
      <c r="E22" s="57">
        <v>5686000</v>
      </c>
      <c r="F22" s="57">
        <v>6122000</v>
      </c>
      <c r="G22" s="57">
        <v>4125000</v>
      </c>
      <c r="H22" s="57">
        <v>4289000</v>
      </c>
      <c r="I22" s="57">
        <v>7402000</v>
      </c>
      <c r="J22" s="57">
        <v>6680000</v>
      </c>
      <c r="K22" s="57">
        <v>7626000</v>
      </c>
      <c r="L22" s="58">
        <v>5939000</v>
      </c>
      <c r="M22" s="58">
        <v>6796000</v>
      </c>
      <c r="N22" s="58">
        <v>5481207</v>
      </c>
      <c r="O22" s="59">
        <v>7594054</v>
      </c>
      <c r="P22" s="59">
        <v>4695059</v>
      </c>
      <c r="Q22" s="59">
        <v>3336327</v>
      </c>
      <c r="R22" s="59">
        <v>9654775</v>
      </c>
      <c r="S22" s="59">
        <v>6340412</v>
      </c>
      <c r="T22" s="59">
        <v>5397131</v>
      </c>
      <c r="U22" s="59">
        <v>8300539</v>
      </c>
      <c r="V22" s="59">
        <v>8431240</v>
      </c>
      <c r="W22" s="59">
        <v>7670623</v>
      </c>
      <c r="X22" s="60">
        <v>8268897</v>
      </c>
      <c r="Y22" s="61">
        <v>136965</v>
      </c>
      <c r="Z22" s="19"/>
      <c r="AA22" s="109">
        <f>ROUND((+V22+Q22+R22+S22+U22+O22+X22+P22+T22+W22)/(10),1)</f>
        <v>6968905.7</v>
      </c>
      <c r="AH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s="1" customFormat="1" ht="12" customHeight="1">
      <c r="A23" s="56" t="s">
        <v>3</v>
      </c>
      <c r="B23" s="57">
        <v>0</v>
      </c>
      <c r="C23" s="57">
        <v>321000</v>
      </c>
      <c r="D23" s="57">
        <v>0</v>
      </c>
      <c r="E23" s="57">
        <v>33000</v>
      </c>
      <c r="F23" s="57">
        <v>0</v>
      </c>
      <c r="G23" s="57">
        <v>0</v>
      </c>
      <c r="H23" s="57">
        <v>43000</v>
      </c>
      <c r="I23" s="57">
        <v>4000</v>
      </c>
      <c r="J23" s="57">
        <v>0</v>
      </c>
      <c r="K23" s="57">
        <v>0</v>
      </c>
      <c r="L23" s="58">
        <v>87000</v>
      </c>
      <c r="M23" s="58">
        <v>57000</v>
      </c>
      <c r="N23" s="58">
        <v>0</v>
      </c>
      <c r="O23" s="59">
        <v>0</v>
      </c>
      <c r="P23" s="59">
        <v>72531</v>
      </c>
      <c r="Q23" s="59">
        <v>630619</v>
      </c>
      <c r="R23" s="59">
        <v>41797</v>
      </c>
      <c r="S23" s="59">
        <v>0</v>
      </c>
      <c r="T23" s="59">
        <v>0</v>
      </c>
      <c r="U23" s="59">
        <v>0</v>
      </c>
      <c r="V23" s="59">
        <v>7583</v>
      </c>
      <c r="W23" s="59">
        <v>0</v>
      </c>
      <c r="X23" s="60">
        <v>0</v>
      </c>
      <c r="Y23" s="61">
        <v>0</v>
      </c>
      <c r="Z23" s="19"/>
      <c r="AA23" s="109">
        <f t="shared" si="0"/>
        <v>75253</v>
      </c>
      <c r="AH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s="1" customFormat="1" ht="12" customHeight="1">
      <c r="A24" s="56" t="s">
        <v>0</v>
      </c>
      <c r="B24" s="57">
        <v>0</v>
      </c>
      <c r="C24" s="57">
        <v>0</v>
      </c>
      <c r="D24" s="57">
        <v>39000</v>
      </c>
      <c r="E24" s="57">
        <v>0</v>
      </c>
      <c r="F24" s="57">
        <v>1000</v>
      </c>
      <c r="G24" s="57">
        <v>13000</v>
      </c>
      <c r="H24" s="57">
        <v>19000</v>
      </c>
      <c r="I24" s="57">
        <v>11000</v>
      </c>
      <c r="J24" s="57">
        <v>36000</v>
      </c>
      <c r="K24" s="57">
        <v>55000</v>
      </c>
      <c r="L24" s="58">
        <v>29000</v>
      </c>
      <c r="M24" s="58">
        <v>22000</v>
      </c>
      <c r="N24" s="58">
        <v>24891</v>
      </c>
      <c r="O24" s="59">
        <v>57866</v>
      </c>
      <c r="P24" s="59">
        <v>18593</v>
      </c>
      <c r="Q24" s="59">
        <v>40700</v>
      </c>
      <c r="R24" s="59">
        <v>0</v>
      </c>
      <c r="S24" s="59">
        <v>24366</v>
      </c>
      <c r="T24" s="59">
        <v>4483</v>
      </c>
      <c r="U24" s="59">
        <v>0</v>
      </c>
      <c r="V24" s="59">
        <v>37322</v>
      </c>
      <c r="W24" s="59">
        <v>25040</v>
      </c>
      <c r="X24" s="60">
        <v>0</v>
      </c>
      <c r="Y24" s="61">
        <v>2012</v>
      </c>
      <c r="Z24" s="19"/>
      <c r="AA24" s="109">
        <f t="shared" si="0"/>
        <v>20837</v>
      </c>
      <c r="AB24" s="111"/>
      <c r="AH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s="1" customFormat="1" ht="12" customHeight="1">
      <c r="A25" s="65" t="s">
        <v>31</v>
      </c>
      <c r="B25" s="70">
        <f aca="true" t="shared" si="1" ref="B25:L25">+B21+B22+B23+B24</f>
        <v>6560000</v>
      </c>
      <c r="C25" s="70">
        <f t="shared" si="1"/>
        <v>6857000</v>
      </c>
      <c r="D25" s="70">
        <f t="shared" si="1"/>
        <v>8387000</v>
      </c>
      <c r="E25" s="70">
        <f t="shared" si="1"/>
        <v>8572000</v>
      </c>
      <c r="F25" s="70">
        <f t="shared" si="1"/>
        <v>9595000</v>
      </c>
      <c r="G25" s="70">
        <f t="shared" si="1"/>
        <v>7307000</v>
      </c>
      <c r="H25" s="70">
        <f t="shared" si="1"/>
        <v>6700000</v>
      </c>
      <c r="I25" s="70">
        <f t="shared" si="1"/>
        <v>8704000</v>
      </c>
      <c r="J25" s="70">
        <f t="shared" si="1"/>
        <v>8550000</v>
      </c>
      <c r="K25" s="70">
        <f t="shared" si="1"/>
        <v>9980000</v>
      </c>
      <c r="L25" s="71">
        <f t="shared" si="1"/>
        <v>9074000</v>
      </c>
      <c r="M25" s="71">
        <f aca="true" t="shared" si="2" ref="M25:U25">+M21+M22+M23+M24</f>
        <v>8136000</v>
      </c>
      <c r="N25" s="71">
        <f t="shared" si="2"/>
        <v>7150312</v>
      </c>
      <c r="O25" s="71">
        <f t="shared" si="2"/>
        <v>8595825</v>
      </c>
      <c r="P25" s="71">
        <f t="shared" si="2"/>
        <v>6823714</v>
      </c>
      <c r="Q25" s="71">
        <f t="shared" si="2"/>
        <v>5772305</v>
      </c>
      <c r="R25" s="71">
        <f t="shared" si="2"/>
        <v>10680865</v>
      </c>
      <c r="S25" s="71">
        <f>+S21+S22+S23+S24</f>
        <v>10024453</v>
      </c>
      <c r="T25" s="71">
        <f t="shared" si="2"/>
        <v>7997733</v>
      </c>
      <c r="U25" s="71">
        <f t="shared" si="2"/>
        <v>9942504</v>
      </c>
      <c r="V25" s="71">
        <f>+V21+V22+V23+V24</f>
        <v>10779833</v>
      </c>
      <c r="W25" s="71">
        <f>+W21+W22+W23+W24</f>
        <v>10427121</v>
      </c>
      <c r="X25" s="113">
        <f>+X21+X22+X23+X24</f>
        <v>10822003</v>
      </c>
      <c r="Y25" s="112">
        <f>+Y21+Y22+Y23+Y24</f>
        <v>2421311</v>
      </c>
      <c r="Z25" s="19"/>
      <c r="AA25" s="112">
        <f t="shared" si="0"/>
        <v>9186635.6</v>
      </c>
      <c r="AH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s="1" customFormat="1" ht="12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113"/>
      <c r="Y26" s="112"/>
      <c r="Z26" s="19"/>
      <c r="AA26" s="109"/>
      <c r="AH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s="1" customFormat="1" ht="12" customHeight="1">
      <c r="A27" s="65" t="s">
        <v>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8"/>
      <c r="Y27" s="109"/>
      <c r="Z27" s="19"/>
      <c r="AA27" s="109"/>
      <c r="AH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s="1" customFormat="1" ht="12" customHeight="1">
      <c r="A28" s="56" t="s">
        <v>4</v>
      </c>
      <c r="B28" s="57">
        <f aca="true" t="shared" si="3" ref="B28:J28">SUM(B29:B32)</f>
        <v>4290000</v>
      </c>
      <c r="C28" s="57">
        <f>SUM(C29:C32)</f>
        <v>3719000</v>
      </c>
      <c r="D28" s="57">
        <f>SUM(D29:D32)</f>
        <v>4168000</v>
      </c>
      <c r="E28" s="57">
        <f t="shared" si="3"/>
        <v>4127000</v>
      </c>
      <c r="F28" s="57">
        <f t="shared" si="3"/>
        <v>4407000</v>
      </c>
      <c r="G28" s="57">
        <f t="shared" si="3"/>
        <v>4125000</v>
      </c>
      <c r="H28" s="57">
        <f t="shared" si="3"/>
        <v>4772000</v>
      </c>
      <c r="I28" s="57">
        <f t="shared" si="3"/>
        <v>5038000</v>
      </c>
      <c r="J28" s="57">
        <f t="shared" si="3"/>
        <v>4397000</v>
      </c>
      <c r="K28" s="57">
        <f aca="true" t="shared" si="4" ref="K28:R28">SUM(K29:K32)</f>
        <v>5731000</v>
      </c>
      <c r="L28" s="58">
        <f t="shared" si="4"/>
        <v>5590000</v>
      </c>
      <c r="M28" s="58">
        <f t="shared" si="4"/>
        <v>4945000</v>
      </c>
      <c r="N28" s="58">
        <f t="shared" si="4"/>
        <v>4997018</v>
      </c>
      <c r="O28" s="58">
        <f>SUM(O29:O32)</f>
        <v>5791399</v>
      </c>
      <c r="P28" s="58">
        <f t="shared" si="4"/>
        <v>4479755</v>
      </c>
      <c r="Q28" s="58">
        <f t="shared" si="4"/>
        <v>4210381</v>
      </c>
      <c r="R28" s="58">
        <f t="shared" si="4"/>
        <v>6171945</v>
      </c>
      <c r="S28" s="58">
        <f aca="true" t="shared" si="5" ref="S28:Y28">SUM(S29:S32)</f>
        <v>6654910</v>
      </c>
      <c r="T28" s="58">
        <f t="shared" si="5"/>
        <v>5259709</v>
      </c>
      <c r="U28" s="58">
        <f t="shared" si="5"/>
        <v>6245817</v>
      </c>
      <c r="V28" s="58">
        <f t="shared" si="5"/>
        <v>7045615</v>
      </c>
      <c r="W28" s="58">
        <f t="shared" si="5"/>
        <v>6517745</v>
      </c>
      <c r="X28" s="78">
        <f t="shared" si="5"/>
        <v>6627034</v>
      </c>
      <c r="Y28" s="109">
        <f t="shared" si="5"/>
        <v>466212</v>
      </c>
      <c r="Z28" s="19"/>
      <c r="AA28" s="109">
        <f t="shared" si="0"/>
        <v>5900431</v>
      </c>
      <c r="AH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s="1" customFormat="1" ht="12" customHeight="1">
      <c r="A29" s="56" t="s">
        <v>5</v>
      </c>
      <c r="B29" s="57">
        <v>3590000</v>
      </c>
      <c r="C29" s="57">
        <v>3484000</v>
      </c>
      <c r="D29" s="57">
        <v>3533000</v>
      </c>
      <c r="E29" s="57">
        <v>3373000</v>
      </c>
      <c r="F29" s="57">
        <v>3586000</v>
      </c>
      <c r="G29" s="57">
        <v>3526000</v>
      </c>
      <c r="H29" s="57">
        <v>3554000</v>
      </c>
      <c r="I29" s="57">
        <v>4069000</v>
      </c>
      <c r="J29" s="57">
        <v>4146000</v>
      </c>
      <c r="K29" s="57">
        <v>4180000</v>
      </c>
      <c r="L29" s="58">
        <v>4148000</v>
      </c>
      <c r="M29" s="58">
        <v>4048000</v>
      </c>
      <c r="N29" s="58">
        <v>4192904</v>
      </c>
      <c r="O29" s="59">
        <v>4249749</v>
      </c>
      <c r="P29" s="59">
        <v>4259187</v>
      </c>
      <c r="Q29" s="59">
        <v>4155233</v>
      </c>
      <c r="R29" s="59">
        <v>4454937</v>
      </c>
      <c r="S29" s="59">
        <v>4617946</v>
      </c>
      <c r="T29" s="59">
        <v>4653953</v>
      </c>
      <c r="U29" s="59">
        <v>5088092</v>
      </c>
      <c r="V29" s="59">
        <v>4773313</v>
      </c>
      <c r="W29" s="59">
        <v>4753689</v>
      </c>
      <c r="X29" s="60">
        <v>5295786</v>
      </c>
      <c r="Y29" s="61">
        <v>448238</v>
      </c>
      <c r="Z29" s="19"/>
      <c r="AA29" s="109">
        <f t="shared" si="0"/>
        <v>4630188.5</v>
      </c>
      <c r="AH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s="1" customFormat="1" ht="12" customHeight="1">
      <c r="A30" s="56" t="s">
        <v>49</v>
      </c>
      <c r="B30" s="57">
        <v>565000</v>
      </c>
      <c r="C30" s="57">
        <v>120000</v>
      </c>
      <c r="D30" s="57">
        <v>527000</v>
      </c>
      <c r="E30" s="57">
        <v>654000</v>
      </c>
      <c r="F30" s="57">
        <v>732000</v>
      </c>
      <c r="G30" s="57">
        <v>524000</v>
      </c>
      <c r="H30" s="57">
        <v>1161000</v>
      </c>
      <c r="I30" s="57">
        <v>909000</v>
      </c>
      <c r="J30" s="57">
        <v>183000</v>
      </c>
      <c r="K30" s="57">
        <v>1492000</v>
      </c>
      <c r="L30" s="58">
        <v>1390000</v>
      </c>
      <c r="M30" s="58">
        <v>849000</v>
      </c>
      <c r="N30" s="58">
        <v>763154</v>
      </c>
      <c r="O30" s="59">
        <v>1508254</v>
      </c>
      <c r="P30" s="59">
        <v>201164</v>
      </c>
      <c r="Q30" s="59">
        <v>40626</v>
      </c>
      <c r="R30" s="59">
        <v>1704650</v>
      </c>
      <c r="S30" s="59">
        <v>2024892</v>
      </c>
      <c r="T30" s="59">
        <v>595156</v>
      </c>
      <c r="U30" s="59">
        <v>1146627</v>
      </c>
      <c r="V30" s="59">
        <v>2260147</v>
      </c>
      <c r="W30" s="59">
        <v>1753271</v>
      </c>
      <c r="X30" s="60">
        <v>1321727</v>
      </c>
      <c r="Y30" s="61">
        <v>17409</v>
      </c>
      <c r="Z30" s="19"/>
      <c r="AA30" s="109">
        <f t="shared" si="0"/>
        <v>1255651.4</v>
      </c>
      <c r="AH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s="1" customFormat="1" ht="12" customHeight="1">
      <c r="A31" s="56" t="s">
        <v>10</v>
      </c>
      <c r="B31" s="57">
        <v>135000</v>
      </c>
      <c r="C31" s="57">
        <v>115000</v>
      </c>
      <c r="D31" s="57">
        <v>108000</v>
      </c>
      <c r="E31" s="57">
        <v>100000</v>
      </c>
      <c r="F31" s="57">
        <v>89000</v>
      </c>
      <c r="G31" s="57">
        <v>75000</v>
      </c>
      <c r="H31" s="57">
        <v>57000</v>
      </c>
      <c r="I31" s="57">
        <v>60000</v>
      </c>
      <c r="J31" s="57">
        <v>68000</v>
      </c>
      <c r="K31" s="57">
        <v>59000</v>
      </c>
      <c r="L31" s="58">
        <v>52000</v>
      </c>
      <c r="M31" s="58">
        <v>48000</v>
      </c>
      <c r="N31" s="58">
        <v>40960</v>
      </c>
      <c r="O31" s="59">
        <v>33396</v>
      </c>
      <c r="P31" s="59">
        <v>19404</v>
      </c>
      <c r="Q31" s="59">
        <v>14522</v>
      </c>
      <c r="R31" s="59">
        <v>12358</v>
      </c>
      <c r="S31" s="59">
        <v>12072</v>
      </c>
      <c r="T31" s="59">
        <v>10600</v>
      </c>
      <c r="U31" s="59">
        <v>11098</v>
      </c>
      <c r="V31" s="59">
        <v>12155</v>
      </c>
      <c r="W31" s="59">
        <v>10785</v>
      </c>
      <c r="X31" s="60">
        <v>9521</v>
      </c>
      <c r="Y31" s="61">
        <v>565</v>
      </c>
      <c r="Z31" s="19"/>
      <c r="AA31" s="109">
        <f t="shared" si="0"/>
        <v>14591.1</v>
      </c>
      <c r="AH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s="1" customFormat="1" ht="12" customHeight="1">
      <c r="A32" s="77" t="s">
        <v>17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58">
        <v>0</v>
      </c>
      <c r="N32" s="58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60">
        <v>0</v>
      </c>
      <c r="Y32" s="61">
        <v>0</v>
      </c>
      <c r="Z32" s="19"/>
      <c r="AA32" s="109">
        <f t="shared" si="0"/>
        <v>0</v>
      </c>
      <c r="AH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s="1" customFormat="1" ht="12" customHeight="1">
      <c r="A33" s="56" t="s">
        <v>28</v>
      </c>
      <c r="B33" s="57">
        <v>196000</v>
      </c>
      <c r="C33" s="57">
        <v>128000</v>
      </c>
      <c r="D33" s="57">
        <v>155000</v>
      </c>
      <c r="E33" s="57">
        <v>105000</v>
      </c>
      <c r="F33" s="57">
        <v>110000</v>
      </c>
      <c r="G33" s="57">
        <v>111000</v>
      </c>
      <c r="H33" s="57">
        <v>106000</v>
      </c>
      <c r="I33" s="57">
        <v>101000</v>
      </c>
      <c r="J33" s="57">
        <v>88000</v>
      </c>
      <c r="K33" s="57">
        <v>108000</v>
      </c>
      <c r="L33" s="58">
        <v>60000</v>
      </c>
      <c r="M33" s="58">
        <v>37000</v>
      </c>
      <c r="N33" s="58">
        <v>31981</v>
      </c>
      <c r="O33" s="59">
        <v>38348</v>
      </c>
      <c r="P33" s="59">
        <v>15433</v>
      </c>
      <c r="Q33" s="59">
        <v>12957</v>
      </c>
      <c r="R33" s="59">
        <v>33321</v>
      </c>
      <c r="S33" s="59">
        <v>17403</v>
      </c>
      <c r="T33" s="59">
        <v>12121</v>
      </c>
      <c r="U33" s="59">
        <v>11368</v>
      </c>
      <c r="V33" s="59">
        <v>14169</v>
      </c>
      <c r="W33" s="59">
        <v>12271</v>
      </c>
      <c r="X33" s="60">
        <v>15514</v>
      </c>
      <c r="Y33" s="61">
        <v>90</v>
      </c>
      <c r="Z33" s="19"/>
      <c r="AA33" s="109">
        <f t="shared" si="0"/>
        <v>18290.5</v>
      </c>
      <c r="AH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s="1" customFormat="1" ht="12" customHeight="1">
      <c r="A34" s="56" t="s">
        <v>29</v>
      </c>
      <c r="B34" s="57">
        <v>78000</v>
      </c>
      <c r="C34" s="57">
        <v>39000</v>
      </c>
      <c r="D34" s="57">
        <v>71000</v>
      </c>
      <c r="E34" s="57">
        <v>147000</v>
      </c>
      <c r="F34" s="57">
        <v>112000</v>
      </c>
      <c r="G34" s="57">
        <v>70000</v>
      </c>
      <c r="H34" s="57">
        <v>77000</v>
      </c>
      <c r="I34" s="57">
        <v>43000</v>
      </c>
      <c r="J34" s="57">
        <v>50000</v>
      </c>
      <c r="K34" s="57">
        <v>179000</v>
      </c>
      <c r="L34" s="58">
        <v>144000</v>
      </c>
      <c r="M34" s="58">
        <v>94000</v>
      </c>
      <c r="N34" s="58">
        <v>54774</v>
      </c>
      <c r="O34" s="59">
        <v>40353</v>
      </c>
      <c r="P34" s="59">
        <v>15589</v>
      </c>
      <c r="Q34" s="59">
        <v>5747</v>
      </c>
      <c r="R34" s="59">
        <v>26215</v>
      </c>
      <c r="S34" s="59">
        <v>25162</v>
      </c>
      <c r="T34" s="59">
        <v>17313</v>
      </c>
      <c r="U34" s="59">
        <v>9286</v>
      </c>
      <c r="V34" s="59">
        <v>3706</v>
      </c>
      <c r="W34" s="59">
        <v>1931</v>
      </c>
      <c r="X34" s="60">
        <v>1469</v>
      </c>
      <c r="Y34" s="61">
        <v>152</v>
      </c>
      <c r="Z34" s="19"/>
      <c r="AA34" s="109">
        <f t="shared" si="0"/>
        <v>14677.1</v>
      </c>
      <c r="AH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s="1" customFormat="1" ht="12" customHeight="1">
      <c r="A35" s="56" t="s">
        <v>6</v>
      </c>
      <c r="B35" s="57">
        <v>74000</v>
      </c>
      <c r="C35" s="57">
        <v>-30000</v>
      </c>
      <c r="D35" s="57">
        <v>32000</v>
      </c>
      <c r="E35" s="57">
        <v>17000</v>
      </c>
      <c r="F35" s="57">
        <v>14000</v>
      </c>
      <c r="G35" s="57">
        <v>27000</v>
      </c>
      <c r="H35" s="57">
        <v>39000</v>
      </c>
      <c r="I35" s="57">
        <v>20000</v>
      </c>
      <c r="J35" s="57">
        <v>10000</v>
      </c>
      <c r="K35" s="57">
        <v>42000</v>
      </c>
      <c r="L35" s="58">
        <v>-15000</v>
      </c>
      <c r="M35" s="58">
        <v>35000</v>
      </c>
      <c r="N35" s="58">
        <v>8495</v>
      </c>
      <c r="O35" s="59">
        <v>7843</v>
      </c>
      <c r="P35" s="59">
        <v>-5330</v>
      </c>
      <c r="Q35" s="59">
        <v>1398</v>
      </c>
      <c r="R35" s="59">
        <v>6902</v>
      </c>
      <c r="S35" s="59">
        <v>-2678</v>
      </c>
      <c r="T35" s="59">
        <v>6399</v>
      </c>
      <c r="U35" s="59">
        <v>766</v>
      </c>
      <c r="V35" s="59">
        <v>670</v>
      </c>
      <c r="W35" s="59">
        <v>667</v>
      </c>
      <c r="X35" s="60">
        <v>7531</v>
      </c>
      <c r="Y35" s="61">
        <v>15</v>
      </c>
      <c r="Z35" s="19"/>
      <c r="AA35" s="109">
        <f t="shared" si="0"/>
        <v>2416.8</v>
      </c>
      <c r="AH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s="1" customFormat="1" ht="12" customHeight="1">
      <c r="A36" s="56" t="s">
        <v>7</v>
      </c>
      <c r="B36" s="57">
        <v>83000</v>
      </c>
      <c r="C36" s="57">
        <v>62000</v>
      </c>
      <c r="D36" s="57">
        <v>0</v>
      </c>
      <c r="E36" s="57">
        <v>27000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8">
        <v>0</v>
      </c>
      <c r="M36" s="58">
        <v>0</v>
      </c>
      <c r="N36" s="58">
        <v>0</v>
      </c>
      <c r="O36" s="59">
        <v>0</v>
      </c>
      <c r="P36" s="59">
        <v>0</v>
      </c>
      <c r="Q36" s="59">
        <v>0</v>
      </c>
      <c r="R36" s="59">
        <v>2397</v>
      </c>
      <c r="S36" s="59">
        <v>0</v>
      </c>
      <c r="T36" s="59">
        <v>0</v>
      </c>
      <c r="U36" s="59">
        <v>11903</v>
      </c>
      <c r="V36" s="59">
        <v>0</v>
      </c>
      <c r="W36" s="59">
        <v>0</v>
      </c>
      <c r="X36" s="60">
        <v>20800</v>
      </c>
      <c r="Y36" s="61">
        <v>0</v>
      </c>
      <c r="Z36" s="19"/>
      <c r="AA36" s="109">
        <f t="shared" si="0"/>
        <v>3510</v>
      </c>
      <c r="AH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s="1" customFormat="1" ht="12" customHeight="1">
      <c r="A37" s="56" t="s">
        <v>50</v>
      </c>
      <c r="B37" s="57">
        <f>B38+B41</f>
        <v>735000</v>
      </c>
      <c r="C37" s="57">
        <f aca="true" t="shared" si="6" ref="C37:P37">C38+C41</f>
        <v>793000</v>
      </c>
      <c r="D37" s="57">
        <f t="shared" si="6"/>
        <v>1108000</v>
      </c>
      <c r="E37" s="57">
        <f t="shared" si="6"/>
        <v>677000</v>
      </c>
      <c r="F37" s="57">
        <f t="shared" si="6"/>
        <v>1783000</v>
      </c>
      <c r="G37" s="57">
        <f t="shared" si="6"/>
        <v>625000</v>
      </c>
      <c r="H37" s="57">
        <f t="shared" si="6"/>
        <v>419000</v>
      </c>
      <c r="I37" s="57">
        <f t="shared" si="6"/>
        <v>1668000</v>
      </c>
      <c r="J37" s="57">
        <f t="shared" si="6"/>
        <v>1706000</v>
      </c>
      <c r="K37" s="57">
        <f t="shared" si="6"/>
        <v>901000</v>
      </c>
      <c r="L37" s="57">
        <f t="shared" si="6"/>
        <v>2034000</v>
      </c>
      <c r="M37" s="57">
        <f t="shared" si="6"/>
        <v>1381000</v>
      </c>
      <c r="N37" s="58">
        <f t="shared" si="6"/>
        <v>1114139</v>
      </c>
      <c r="O37" s="58">
        <f>O38+O41</f>
        <v>680351</v>
      </c>
      <c r="P37" s="58">
        <f t="shared" si="6"/>
        <v>553608</v>
      </c>
      <c r="Q37" s="58">
        <f aca="true" t="shared" si="7" ref="Q37:V37">Q38+Q41</f>
        <v>557529</v>
      </c>
      <c r="R37" s="58">
        <f t="shared" si="7"/>
        <v>780410</v>
      </c>
      <c r="S37" s="58">
        <f t="shared" si="7"/>
        <v>733537</v>
      </c>
      <c r="T37" s="58">
        <f t="shared" si="7"/>
        <v>1060226</v>
      </c>
      <c r="U37" s="58">
        <f t="shared" si="7"/>
        <v>1359676</v>
      </c>
      <c r="V37" s="58">
        <f t="shared" si="7"/>
        <v>984215</v>
      </c>
      <c r="W37" s="58">
        <v>1341401</v>
      </c>
      <c r="X37" s="78">
        <v>1867321</v>
      </c>
      <c r="Y37" s="109">
        <v>180915</v>
      </c>
      <c r="Z37" s="19"/>
      <c r="AA37" s="109">
        <f t="shared" si="0"/>
        <v>991827.4</v>
      </c>
      <c r="AH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s="1" customFormat="1" ht="12" customHeight="1">
      <c r="A38" s="56" t="s">
        <v>53</v>
      </c>
      <c r="B38" s="57">
        <v>44000</v>
      </c>
      <c r="C38" s="57">
        <v>70000</v>
      </c>
      <c r="D38" s="57">
        <v>74000</v>
      </c>
      <c r="E38" s="57">
        <v>42000</v>
      </c>
      <c r="F38" s="57">
        <v>62000</v>
      </c>
      <c r="G38" s="57">
        <v>20000</v>
      </c>
      <c r="H38" s="57">
        <v>32000</v>
      </c>
      <c r="I38" s="57">
        <v>58000</v>
      </c>
      <c r="J38" s="57">
        <v>69000</v>
      </c>
      <c r="K38" s="57">
        <v>81000</v>
      </c>
      <c r="L38" s="58">
        <v>64000</v>
      </c>
      <c r="M38" s="58">
        <v>55000</v>
      </c>
      <c r="N38" s="58">
        <v>90417</v>
      </c>
      <c r="O38" s="59">
        <v>90826</v>
      </c>
      <c r="P38" s="59">
        <v>83787</v>
      </c>
      <c r="Q38" s="59">
        <f aca="true" t="shared" si="8" ref="Q38:V38">Q39+Q40</f>
        <v>48366</v>
      </c>
      <c r="R38" s="59">
        <f t="shared" si="8"/>
        <v>41874</v>
      </c>
      <c r="S38" s="59">
        <f t="shared" si="8"/>
        <v>67600</v>
      </c>
      <c r="T38" s="59">
        <f t="shared" si="8"/>
        <v>205128</v>
      </c>
      <c r="U38" s="59">
        <f t="shared" si="8"/>
        <v>188614</v>
      </c>
      <c r="V38" s="59">
        <f t="shared" si="8"/>
        <v>194491</v>
      </c>
      <c r="W38" s="59">
        <v>153581</v>
      </c>
      <c r="X38" s="60">
        <v>404220</v>
      </c>
      <c r="Y38" s="61">
        <v>39345</v>
      </c>
      <c r="Z38" s="19"/>
      <c r="AA38" s="109">
        <f t="shared" si="0"/>
        <v>147848.7</v>
      </c>
      <c r="AH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s="1" customFormat="1" ht="12" customHeight="1">
      <c r="A39" s="56" t="s">
        <v>51</v>
      </c>
      <c r="B39" s="57">
        <v>29000</v>
      </c>
      <c r="C39" s="57">
        <v>36000</v>
      </c>
      <c r="D39" s="57">
        <v>30000</v>
      </c>
      <c r="E39" s="57">
        <v>19000</v>
      </c>
      <c r="F39" s="57">
        <v>52000</v>
      </c>
      <c r="G39" s="57">
        <v>14000</v>
      </c>
      <c r="H39" s="57">
        <v>26000</v>
      </c>
      <c r="I39" s="57">
        <v>45000</v>
      </c>
      <c r="J39" s="57">
        <v>58000</v>
      </c>
      <c r="K39" s="57">
        <v>68000</v>
      </c>
      <c r="L39" s="58">
        <v>50000</v>
      </c>
      <c r="M39" s="58">
        <v>44000</v>
      </c>
      <c r="N39" s="58">
        <v>77920</v>
      </c>
      <c r="O39" s="59">
        <v>77074</v>
      </c>
      <c r="P39" s="59">
        <v>72951</v>
      </c>
      <c r="Q39" s="59">
        <v>41762</v>
      </c>
      <c r="R39" s="59">
        <v>40099</v>
      </c>
      <c r="S39" s="59">
        <v>66217</v>
      </c>
      <c r="T39" s="59">
        <v>204494</v>
      </c>
      <c r="U39" s="59">
        <v>188030</v>
      </c>
      <c r="V39" s="59">
        <v>192450</v>
      </c>
      <c r="W39" s="59">
        <v>151790</v>
      </c>
      <c r="X39" s="60">
        <v>403708</v>
      </c>
      <c r="Y39" s="61">
        <v>39301</v>
      </c>
      <c r="Z39" s="19"/>
      <c r="AA39" s="109">
        <f t="shared" si="0"/>
        <v>143857.5</v>
      </c>
      <c r="AH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s="1" customFormat="1" ht="12" customHeight="1">
      <c r="A40" s="56" t="s">
        <v>52</v>
      </c>
      <c r="B40" s="57">
        <v>10000</v>
      </c>
      <c r="C40" s="57">
        <v>34000</v>
      </c>
      <c r="D40" s="57">
        <v>44000</v>
      </c>
      <c r="E40" s="57">
        <v>23000</v>
      </c>
      <c r="F40" s="57">
        <v>10000</v>
      </c>
      <c r="G40" s="57">
        <v>6000</v>
      </c>
      <c r="H40" s="57">
        <v>6000</v>
      </c>
      <c r="I40" s="57">
        <v>13000</v>
      </c>
      <c r="J40" s="57">
        <v>11000</v>
      </c>
      <c r="K40" s="57">
        <v>13000</v>
      </c>
      <c r="L40" s="58">
        <v>14000</v>
      </c>
      <c r="M40" s="58">
        <v>11000</v>
      </c>
      <c r="N40" s="58">
        <v>12497</v>
      </c>
      <c r="O40" s="59">
        <v>13752</v>
      </c>
      <c r="P40" s="59">
        <v>10836</v>
      </c>
      <c r="Q40" s="59">
        <v>6604</v>
      </c>
      <c r="R40" s="59">
        <v>1775</v>
      </c>
      <c r="S40" s="59">
        <v>1383</v>
      </c>
      <c r="T40" s="59">
        <v>634</v>
      </c>
      <c r="U40" s="59">
        <v>584</v>
      </c>
      <c r="V40" s="59">
        <v>2041</v>
      </c>
      <c r="W40" s="59">
        <v>2391</v>
      </c>
      <c r="X40" s="60">
        <v>512</v>
      </c>
      <c r="Y40" s="61">
        <v>44</v>
      </c>
      <c r="Z40" s="19"/>
      <c r="AA40" s="109">
        <f t="shared" si="0"/>
        <v>4051.2</v>
      </c>
      <c r="AH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s="1" customFormat="1" ht="12" customHeight="1">
      <c r="A41" s="56" t="s">
        <v>54</v>
      </c>
      <c r="B41" s="57">
        <v>691000</v>
      </c>
      <c r="C41" s="57">
        <v>723000</v>
      </c>
      <c r="D41" s="57">
        <v>1034000</v>
      </c>
      <c r="E41" s="57">
        <v>635000</v>
      </c>
      <c r="F41" s="57">
        <v>1721000</v>
      </c>
      <c r="G41" s="57">
        <v>605000</v>
      </c>
      <c r="H41" s="57">
        <v>387000</v>
      </c>
      <c r="I41" s="57">
        <v>1610000</v>
      </c>
      <c r="J41" s="57">
        <v>1637000</v>
      </c>
      <c r="K41" s="57">
        <v>820000</v>
      </c>
      <c r="L41" s="58">
        <v>1970000</v>
      </c>
      <c r="M41" s="58">
        <v>1326000</v>
      </c>
      <c r="N41" s="58">
        <v>1023722</v>
      </c>
      <c r="O41" s="59">
        <v>589525</v>
      </c>
      <c r="P41" s="59">
        <f aca="true" t="shared" si="9" ref="P41:U41">P42+P43</f>
        <v>469821</v>
      </c>
      <c r="Q41" s="59">
        <f t="shared" si="9"/>
        <v>509163</v>
      </c>
      <c r="R41" s="59">
        <f t="shared" si="9"/>
        <v>738536</v>
      </c>
      <c r="S41" s="59">
        <f t="shared" si="9"/>
        <v>665937</v>
      </c>
      <c r="T41" s="59">
        <f t="shared" si="9"/>
        <v>855098</v>
      </c>
      <c r="U41" s="59">
        <f t="shared" si="9"/>
        <v>1171062</v>
      </c>
      <c r="V41" s="59">
        <f>V42+V43</f>
        <v>789724</v>
      </c>
      <c r="W41" s="59">
        <v>1187820</v>
      </c>
      <c r="X41" s="60">
        <v>1463101</v>
      </c>
      <c r="Y41" s="61">
        <v>141570</v>
      </c>
      <c r="Z41" s="19"/>
      <c r="AA41" s="109">
        <f t="shared" si="0"/>
        <v>843978.7</v>
      </c>
      <c r="AH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s="1" customFormat="1" ht="12" customHeight="1">
      <c r="A42" s="56" t="s">
        <v>55</v>
      </c>
      <c r="B42" s="57">
        <v>523000</v>
      </c>
      <c r="C42" s="57">
        <v>716000</v>
      </c>
      <c r="D42" s="57">
        <v>924000</v>
      </c>
      <c r="E42" s="57">
        <v>500000</v>
      </c>
      <c r="F42" s="57">
        <v>1156000</v>
      </c>
      <c r="G42" s="57">
        <v>543000</v>
      </c>
      <c r="H42" s="57">
        <v>359000</v>
      </c>
      <c r="I42" s="57">
        <v>1155000</v>
      </c>
      <c r="J42" s="57">
        <v>627000</v>
      </c>
      <c r="K42" s="57">
        <v>558000</v>
      </c>
      <c r="L42" s="58">
        <v>451000</v>
      </c>
      <c r="M42" s="58">
        <v>423000</v>
      </c>
      <c r="N42" s="58">
        <v>704723</v>
      </c>
      <c r="O42" s="59">
        <v>579095</v>
      </c>
      <c r="P42" s="59">
        <v>469821</v>
      </c>
      <c r="Q42" s="59">
        <v>509163</v>
      </c>
      <c r="R42" s="59">
        <v>439605</v>
      </c>
      <c r="S42" s="59">
        <v>399369</v>
      </c>
      <c r="T42" s="59">
        <v>678503</v>
      </c>
      <c r="U42" s="59">
        <v>1010079</v>
      </c>
      <c r="V42" s="59">
        <v>631079</v>
      </c>
      <c r="W42" s="59">
        <v>543245</v>
      </c>
      <c r="X42" s="60">
        <v>1065849</v>
      </c>
      <c r="Y42" s="61">
        <v>141570</v>
      </c>
      <c r="Z42" s="19"/>
      <c r="AA42" s="109">
        <f t="shared" si="0"/>
        <v>632580.8</v>
      </c>
      <c r="AH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s="1" customFormat="1" ht="12" customHeight="1">
      <c r="A43" s="56" t="s">
        <v>56</v>
      </c>
      <c r="B43" s="57">
        <v>89000</v>
      </c>
      <c r="C43" s="57">
        <v>7000</v>
      </c>
      <c r="D43" s="57">
        <v>110000</v>
      </c>
      <c r="E43" s="57">
        <v>135000</v>
      </c>
      <c r="F43" s="57">
        <v>565000</v>
      </c>
      <c r="G43" s="57">
        <v>62000</v>
      </c>
      <c r="H43" s="57">
        <v>28000</v>
      </c>
      <c r="I43" s="57">
        <v>455000</v>
      </c>
      <c r="J43" s="57">
        <v>1010000</v>
      </c>
      <c r="K43" s="57">
        <v>262000</v>
      </c>
      <c r="L43" s="58">
        <v>1519000</v>
      </c>
      <c r="M43" s="58">
        <v>903000</v>
      </c>
      <c r="N43" s="58">
        <v>318999</v>
      </c>
      <c r="O43" s="59">
        <v>10430</v>
      </c>
      <c r="P43" s="59">
        <v>0</v>
      </c>
      <c r="Q43" s="59">
        <v>0</v>
      </c>
      <c r="R43" s="59">
        <v>298931</v>
      </c>
      <c r="S43" s="59">
        <v>266568</v>
      </c>
      <c r="T43" s="59">
        <v>176595</v>
      </c>
      <c r="U43" s="59">
        <v>160983</v>
      </c>
      <c r="V43" s="59">
        <v>158645</v>
      </c>
      <c r="W43" s="59">
        <v>644575</v>
      </c>
      <c r="X43" s="60">
        <v>397252</v>
      </c>
      <c r="Y43" s="61">
        <v>0</v>
      </c>
      <c r="Z43" s="19"/>
      <c r="AA43" s="109">
        <f t="shared" si="0"/>
        <v>211397.9</v>
      </c>
      <c r="AH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s="1" customFormat="1" ht="12" customHeight="1">
      <c r="A44" s="65" t="s">
        <v>34</v>
      </c>
      <c r="B44" s="70">
        <f aca="true" t="shared" si="10" ref="B44:N44">SUM(B33:B37)+B28</f>
        <v>5456000</v>
      </c>
      <c r="C44" s="70">
        <f t="shared" si="10"/>
        <v>4711000</v>
      </c>
      <c r="D44" s="70">
        <f t="shared" si="10"/>
        <v>5534000</v>
      </c>
      <c r="E44" s="70">
        <f t="shared" si="10"/>
        <v>5100000</v>
      </c>
      <c r="F44" s="70">
        <f t="shared" si="10"/>
        <v>6426000</v>
      </c>
      <c r="G44" s="70">
        <f t="shared" si="10"/>
        <v>4958000</v>
      </c>
      <c r="H44" s="70">
        <f t="shared" si="10"/>
        <v>5413000</v>
      </c>
      <c r="I44" s="70">
        <f t="shared" si="10"/>
        <v>6870000</v>
      </c>
      <c r="J44" s="70">
        <f t="shared" si="10"/>
        <v>6251000</v>
      </c>
      <c r="K44" s="70">
        <f t="shared" si="10"/>
        <v>6961000</v>
      </c>
      <c r="L44" s="71">
        <f t="shared" si="10"/>
        <v>7813000</v>
      </c>
      <c r="M44" s="71">
        <f t="shared" si="10"/>
        <v>6492000</v>
      </c>
      <c r="N44" s="71">
        <f t="shared" si="10"/>
        <v>6206407</v>
      </c>
      <c r="O44" s="71">
        <f aca="true" t="shared" si="11" ref="O44:U44">SUM(O33:O37)+O28</f>
        <v>6558294</v>
      </c>
      <c r="P44" s="71">
        <f t="shared" si="11"/>
        <v>5059055</v>
      </c>
      <c r="Q44" s="71">
        <f t="shared" si="11"/>
        <v>4788012</v>
      </c>
      <c r="R44" s="71">
        <f t="shared" si="11"/>
        <v>7021190</v>
      </c>
      <c r="S44" s="71">
        <f t="shared" si="11"/>
        <v>7428334</v>
      </c>
      <c r="T44" s="71">
        <f t="shared" si="11"/>
        <v>6355768</v>
      </c>
      <c r="U44" s="71">
        <f t="shared" si="11"/>
        <v>7638816</v>
      </c>
      <c r="V44" s="71">
        <f>SUM(V33:V37)+V28</f>
        <v>8048375</v>
      </c>
      <c r="W44" s="71">
        <f>SUM(W33:W37)+W28</f>
        <v>7874015</v>
      </c>
      <c r="X44" s="113">
        <f>SUM(X33:X37)+X28</f>
        <v>8539669</v>
      </c>
      <c r="Y44" s="112">
        <f>SUM(Y33:Y37)+Y28</f>
        <v>647384</v>
      </c>
      <c r="Z44" s="19"/>
      <c r="AA44" s="112">
        <f t="shared" si="0"/>
        <v>6931152.8</v>
      </c>
      <c r="AH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s="1" customFormat="1" ht="12" customHeight="1">
      <c r="A45" s="74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4"/>
      <c r="Y45" s="115"/>
      <c r="Z45" s="19"/>
      <c r="AA45" s="109"/>
      <c r="AH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s="1" customFormat="1" ht="12" customHeight="1">
      <c r="A46" s="65" t="s">
        <v>47</v>
      </c>
      <c r="B46" s="70">
        <f aca="true" t="shared" si="12" ref="B46:N46">+B25-B44</f>
        <v>1104000</v>
      </c>
      <c r="C46" s="70">
        <f t="shared" si="12"/>
        <v>2146000</v>
      </c>
      <c r="D46" s="70">
        <f t="shared" si="12"/>
        <v>2853000</v>
      </c>
      <c r="E46" s="70">
        <f t="shared" si="12"/>
        <v>3472000</v>
      </c>
      <c r="F46" s="70">
        <f t="shared" si="12"/>
        <v>3169000</v>
      </c>
      <c r="G46" s="70">
        <f t="shared" si="12"/>
        <v>2349000</v>
      </c>
      <c r="H46" s="70">
        <f t="shared" si="12"/>
        <v>1287000</v>
      </c>
      <c r="I46" s="70">
        <f t="shared" si="12"/>
        <v>1834000</v>
      </c>
      <c r="J46" s="70">
        <f t="shared" si="12"/>
        <v>2299000</v>
      </c>
      <c r="K46" s="70">
        <f t="shared" si="12"/>
        <v>3019000</v>
      </c>
      <c r="L46" s="71">
        <f t="shared" si="12"/>
        <v>1261000</v>
      </c>
      <c r="M46" s="71">
        <f t="shared" si="12"/>
        <v>1644000</v>
      </c>
      <c r="N46" s="71">
        <f t="shared" si="12"/>
        <v>943905</v>
      </c>
      <c r="O46" s="71">
        <f aca="true" t="shared" si="13" ref="O46:U46">+O25-O44</f>
        <v>2037531</v>
      </c>
      <c r="P46" s="71">
        <f t="shared" si="13"/>
        <v>1764659</v>
      </c>
      <c r="Q46" s="71">
        <f t="shared" si="13"/>
        <v>984293</v>
      </c>
      <c r="R46" s="71">
        <f t="shared" si="13"/>
        <v>3659675</v>
      </c>
      <c r="S46" s="71">
        <f t="shared" si="13"/>
        <v>2596119</v>
      </c>
      <c r="T46" s="71">
        <f t="shared" si="13"/>
        <v>1641965</v>
      </c>
      <c r="U46" s="71">
        <f t="shared" si="13"/>
        <v>2303688</v>
      </c>
      <c r="V46" s="71">
        <f>+V25-V44</f>
        <v>2731458</v>
      </c>
      <c r="W46" s="71">
        <f>+W25-W44</f>
        <v>2553106</v>
      </c>
      <c r="X46" s="113">
        <f>+X25-X44</f>
        <v>2282334</v>
      </c>
      <c r="Y46" s="112">
        <f>+Y25-Y44</f>
        <v>1773927</v>
      </c>
      <c r="Z46" s="19"/>
      <c r="AA46" s="112">
        <f>ROUND((+V46+Q46+R46+S46+U46+O46+X46+P46+T46+W46)/(10),1)</f>
        <v>2255482.8</v>
      </c>
      <c r="AH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s="1" customFormat="1" ht="12" customHeight="1">
      <c r="A47" s="65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4"/>
      <c r="Y47" s="115"/>
      <c r="Z47" s="19"/>
      <c r="AA47" s="109">
        <f t="shared" si="0"/>
        <v>0</v>
      </c>
      <c r="AH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s="1" customFormat="1" ht="12" customHeight="1">
      <c r="A48" s="56" t="s">
        <v>8</v>
      </c>
      <c r="B48" s="57">
        <v>350200</v>
      </c>
      <c r="C48" s="57">
        <v>306600</v>
      </c>
      <c r="D48" s="57">
        <v>351000</v>
      </c>
      <c r="E48" s="57">
        <v>359400</v>
      </c>
      <c r="F48" s="57">
        <v>348800</v>
      </c>
      <c r="G48" s="57">
        <v>365400</v>
      </c>
      <c r="H48" s="57">
        <v>395900</v>
      </c>
      <c r="I48" s="57">
        <v>410200</v>
      </c>
      <c r="J48" s="57">
        <v>379600</v>
      </c>
      <c r="K48" s="57">
        <v>489300</v>
      </c>
      <c r="L48" s="57">
        <v>447800</v>
      </c>
      <c r="M48" s="58">
        <f aca="true" t="shared" si="14" ref="M48:R48">SUM(M28/12)</f>
        <v>412083.3333333333</v>
      </c>
      <c r="N48" s="58">
        <f t="shared" si="14"/>
        <v>416418.1666666667</v>
      </c>
      <c r="O48" s="58">
        <f t="shared" si="14"/>
        <v>482616.5833333333</v>
      </c>
      <c r="P48" s="58">
        <f t="shared" si="14"/>
        <v>373312.9166666667</v>
      </c>
      <c r="Q48" s="58">
        <f t="shared" si="14"/>
        <v>350865.0833333333</v>
      </c>
      <c r="R48" s="58">
        <f t="shared" si="14"/>
        <v>514328.75</v>
      </c>
      <c r="S48" s="58">
        <f aca="true" t="shared" si="15" ref="S48:X48">SUM(S28/12)</f>
        <v>554575.8333333334</v>
      </c>
      <c r="T48" s="58">
        <f t="shared" si="15"/>
        <v>438309.0833333333</v>
      </c>
      <c r="U48" s="58">
        <f t="shared" si="15"/>
        <v>520484.75</v>
      </c>
      <c r="V48" s="58">
        <f t="shared" si="15"/>
        <v>587134.5833333334</v>
      </c>
      <c r="W48" s="58">
        <f t="shared" si="15"/>
        <v>543145.4166666666</v>
      </c>
      <c r="X48" s="78">
        <f t="shared" si="15"/>
        <v>552252.8333333334</v>
      </c>
      <c r="Y48" s="109">
        <f>SUM(Y28/Y16)</f>
        <v>466212</v>
      </c>
      <c r="Z48" s="19"/>
      <c r="AA48" s="109">
        <f t="shared" si="0"/>
        <v>491702.6</v>
      </c>
      <c r="AH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55" s="1" customFormat="1" ht="12" customHeight="1">
      <c r="A49" s="56" t="s">
        <v>9</v>
      </c>
      <c r="B49" s="50">
        <f aca="true" t="shared" si="16" ref="B49:L49">ROUND(+B46/B48,1)</f>
        <v>3.2</v>
      </c>
      <c r="C49" s="50">
        <f t="shared" si="16"/>
        <v>7</v>
      </c>
      <c r="D49" s="50">
        <f t="shared" si="16"/>
        <v>8.1</v>
      </c>
      <c r="E49" s="50">
        <f t="shared" si="16"/>
        <v>9.7</v>
      </c>
      <c r="F49" s="50">
        <f t="shared" si="16"/>
        <v>9.1</v>
      </c>
      <c r="G49" s="50">
        <f t="shared" si="16"/>
        <v>6.4</v>
      </c>
      <c r="H49" s="50">
        <f t="shared" si="16"/>
        <v>3.3</v>
      </c>
      <c r="I49" s="50">
        <f t="shared" si="16"/>
        <v>4.5</v>
      </c>
      <c r="J49" s="50">
        <f t="shared" si="16"/>
        <v>6.1</v>
      </c>
      <c r="K49" s="50">
        <f t="shared" si="16"/>
        <v>6.2</v>
      </c>
      <c r="L49" s="50">
        <f t="shared" si="16"/>
        <v>2.8</v>
      </c>
      <c r="M49" s="84">
        <f aca="true" t="shared" si="17" ref="M49:Y49">ROUND(+M46/M48,1)</f>
        <v>4</v>
      </c>
      <c r="N49" s="84">
        <f t="shared" si="17"/>
        <v>2.3</v>
      </c>
      <c r="O49" s="84">
        <f t="shared" si="17"/>
        <v>4.2</v>
      </c>
      <c r="P49" s="84">
        <f t="shared" si="17"/>
        <v>4.7</v>
      </c>
      <c r="Q49" s="84">
        <f t="shared" si="17"/>
        <v>2.8</v>
      </c>
      <c r="R49" s="84">
        <f t="shared" si="17"/>
        <v>7.1</v>
      </c>
      <c r="S49" s="84">
        <f aca="true" t="shared" si="18" ref="S49:X49">ROUND(+S46/S48,1)</f>
        <v>4.7</v>
      </c>
      <c r="T49" s="84">
        <f t="shared" si="18"/>
        <v>3.7</v>
      </c>
      <c r="U49" s="84">
        <f t="shared" si="18"/>
        <v>4.4</v>
      </c>
      <c r="V49" s="84">
        <f t="shared" si="18"/>
        <v>4.7</v>
      </c>
      <c r="W49" s="84">
        <f t="shared" si="18"/>
        <v>4.7</v>
      </c>
      <c r="X49" s="137">
        <f t="shared" si="18"/>
        <v>4.1</v>
      </c>
      <c r="Y49" s="107">
        <f t="shared" si="17"/>
        <v>3.8</v>
      </c>
      <c r="Z49" s="19"/>
      <c r="AA49" s="109">
        <f t="shared" si="0"/>
        <v>4.5</v>
      </c>
      <c r="AH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s="2" customFormat="1" ht="12" customHeight="1" thickBo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116"/>
      <c r="Y50" s="117"/>
      <c r="Z50" s="157"/>
      <c r="AA50" s="171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</row>
    <row r="51" spans="1:55" s="2" customFormat="1" ht="12" customHeight="1">
      <c r="A51" s="157" t="s">
        <v>36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70"/>
      <c r="Y51" s="157"/>
      <c r="Z51" s="157"/>
      <c r="AA51" s="19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</row>
    <row r="52" spans="1:55" s="2" customFormat="1" ht="12" customHeight="1">
      <c r="A52" s="157" t="s">
        <v>39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70"/>
      <c r="Y52" s="157"/>
      <c r="Z52" s="157"/>
      <c r="AA52" s="19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</row>
    <row r="53" spans="1:35" s="1" customFormat="1" ht="12" customHeight="1">
      <c r="A53" s="2"/>
      <c r="Z53" s="19"/>
      <c r="AA53" s="19"/>
      <c r="AI53" s="19"/>
    </row>
    <row r="54" spans="26:35" s="1" customFormat="1" ht="12.75">
      <c r="Z54" s="19"/>
      <c r="AA54" s="19"/>
      <c r="AI54" s="19"/>
    </row>
  </sheetData>
  <sheetProtection selectLockedCells="1"/>
  <mergeCells count="3">
    <mergeCell ref="J10:K10"/>
    <mergeCell ref="A13:D13"/>
    <mergeCell ref="V8:AA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2"/>
  <headerFooter alignWithMargins="0">
    <oddFooter>&amp;L&amp;8&amp;D&amp;C&amp;Z&amp;F&amp;R&amp;A</oddFooter>
  </headerFooter>
  <colBreaks count="1" manualBreakCount="1">
    <brk id="3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24997000396251678"/>
    <pageSetUpPr fitToPage="1"/>
  </sheetPr>
  <dimension ref="A1:BC53"/>
  <sheetViews>
    <sheetView zoomScalePageLayoutView="0" workbookViewId="0" topLeftCell="A1">
      <pane xSplit="1" ySplit="15" topLeftCell="H16" activePane="bottomRight" state="frozen"/>
      <selection pane="topLeft" activeCell="X17" sqref="X17"/>
      <selection pane="topRight" activeCell="X17" sqref="X17"/>
      <selection pane="bottomLeft" activeCell="X17" sqref="X17"/>
      <selection pane="bottomRight" activeCell="AA40" sqref="AA40"/>
    </sheetView>
  </sheetViews>
  <sheetFormatPr defaultColWidth="9.140625" defaultRowHeight="12.75"/>
  <cols>
    <col min="1" max="1" width="23.7109375" style="167" customWidth="1"/>
    <col min="2" max="11" width="11.7109375" style="167" customWidth="1"/>
    <col min="12" max="12" width="9.8515625" style="167" bestFit="1" customWidth="1"/>
    <col min="13" max="19" width="9.7109375" style="167" customWidth="1"/>
    <col min="20" max="20" width="10.7109375" style="167" customWidth="1"/>
    <col min="21" max="25" width="9.7109375" style="167" customWidth="1"/>
    <col min="26" max="26" width="0.9921875" style="165" customWidth="1"/>
    <col min="27" max="27" width="15.00390625" style="165" customWidth="1"/>
    <col min="28" max="28" width="8.140625" style="167" hidden="1" customWidth="1"/>
    <col min="29" max="30" width="7.7109375" style="167" hidden="1" customWidth="1"/>
    <col min="31" max="31" width="8.421875" style="167" customWidth="1"/>
    <col min="32" max="34" width="7.7109375" style="167" customWidth="1"/>
    <col min="35" max="35" width="7.7109375" style="165" customWidth="1"/>
    <col min="36" max="39" width="7.7109375" style="167" customWidth="1"/>
    <col min="40" max="40" width="0.85546875" style="167" customWidth="1"/>
    <col min="41" max="16384" width="9.140625" style="167" customWidth="1"/>
  </cols>
  <sheetData>
    <row r="1" spans="1:55" s="166" customFormat="1" ht="12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5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</row>
    <row r="2" spans="1:55" s="166" customFormat="1" ht="12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</row>
    <row r="3" spans="1:55" s="166" customFormat="1" ht="12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</row>
    <row r="4" spans="1:55" s="166" customFormat="1" ht="12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5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</row>
    <row r="5" spans="1:55" s="166" customFormat="1" ht="12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5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</row>
    <row r="6" spans="1:55" s="166" customFormat="1" ht="12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5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</row>
    <row r="7" spans="1:55" s="166" customFormat="1" ht="12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5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</row>
    <row r="8" spans="1:55" s="166" customFormat="1" ht="12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2" t="str">
        <f>'Maize White'!V8</f>
        <v>Publication date: 2024-04-25</v>
      </c>
      <c r="W8" s="172"/>
      <c r="X8" s="172"/>
      <c r="Y8" s="172"/>
      <c r="Z8" s="172"/>
      <c r="AA8" s="172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</row>
    <row r="9" spans="1:54" s="8" customFormat="1" ht="13.5" thickBot="1">
      <c r="A9" s="2" t="s">
        <v>44</v>
      </c>
      <c r="B9" s="1"/>
      <c r="C9" s="1"/>
      <c r="D9" s="1"/>
      <c r="E9" s="1"/>
      <c r="F9" s="1"/>
      <c r="G9" s="1"/>
      <c r="H9" s="1"/>
      <c r="I9" s="2"/>
      <c r="J9" s="1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7"/>
      <c r="AB9" s="7"/>
      <c r="AG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34" s="8" customFormat="1" ht="12.75">
      <c r="A10" s="9"/>
      <c r="B10" s="10"/>
      <c r="C10" s="10"/>
      <c r="D10" s="10" t="s">
        <v>27</v>
      </c>
      <c r="E10" s="10"/>
      <c r="F10" s="10"/>
      <c r="G10" s="10"/>
      <c r="H10" s="10"/>
      <c r="I10" s="10"/>
      <c r="J10" s="10"/>
      <c r="K10" s="11"/>
      <c r="L10" s="11"/>
      <c r="M10" s="155"/>
      <c r="N10" s="155"/>
      <c r="O10" s="155"/>
      <c r="P10" s="155"/>
      <c r="Q10" s="12"/>
      <c r="R10" s="12"/>
      <c r="S10" s="12"/>
      <c r="T10" s="12"/>
      <c r="U10" s="12"/>
      <c r="V10" s="12"/>
      <c r="W10" s="12"/>
      <c r="X10" s="12"/>
      <c r="Y10" s="13"/>
      <c r="Z10" s="6"/>
      <c r="AA10" s="13"/>
      <c r="AH10" s="7"/>
    </row>
    <row r="11" spans="1:34" s="8" customFormat="1" ht="12.75">
      <c r="A11" s="156"/>
      <c r="B11" s="157"/>
      <c r="C11" s="157"/>
      <c r="D11" s="157"/>
      <c r="E11" s="157"/>
      <c r="F11" s="157"/>
      <c r="G11" s="157"/>
      <c r="H11" s="157"/>
      <c r="I11" s="157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7" t="s">
        <v>24</v>
      </c>
      <c r="Z11" s="6"/>
      <c r="AA11" s="18" t="s">
        <v>37</v>
      </c>
      <c r="AH11" s="7"/>
    </row>
    <row r="12" spans="1:34" s="8" customFormat="1" ht="12" customHeight="1">
      <c r="A12" s="177"/>
      <c r="B12" s="178"/>
      <c r="C12" s="178"/>
      <c r="D12" s="178"/>
      <c r="E12" s="19"/>
      <c r="F12" s="19"/>
      <c r="G12" s="19"/>
      <c r="H12" s="19"/>
      <c r="I12" s="19"/>
      <c r="J12" s="19"/>
      <c r="K12" s="5"/>
      <c r="L12" s="20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5"/>
      <c r="Y12" s="17" t="s">
        <v>25</v>
      </c>
      <c r="Z12" s="22"/>
      <c r="AA12" s="18" t="s">
        <v>38</v>
      </c>
      <c r="AH12" s="7"/>
    </row>
    <row r="13" spans="1:34" s="8" customFormat="1" ht="12" customHeight="1">
      <c r="A13" s="23"/>
      <c r="B13" s="24"/>
      <c r="C13" s="24"/>
      <c r="D13" s="24"/>
      <c r="E13" s="25"/>
      <c r="F13" s="25"/>
      <c r="G13" s="25"/>
      <c r="H13" s="25"/>
      <c r="I13" s="25"/>
      <c r="J13" s="25"/>
      <c r="K13" s="26"/>
      <c r="L13" s="27"/>
      <c r="M13" s="28"/>
      <c r="N13" s="28"/>
      <c r="O13" s="21"/>
      <c r="P13" s="21"/>
      <c r="Q13" s="28"/>
      <c r="R13" s="28"/>
      <c r="S13" s="28"/>
      <c r="T13" s="28"/>
      <c r="U13" s="28"/>
      <c r="V13" s="21"/>
      <c r="W13" s="21"/>
      <c r="X13" s="21"/>
      <c r="Y13" s="30" t="s">
        <v>66</v>
      </c>
      <c r="Z13" s="22"/>
      <c r="AA13" s="31"/>
      <c r="AH13" s="7"/>
    </row>
    <row r="14" spans="1:34" s="8" customFormat="1" ht="12" customHeight="1">
      <c r="A14" s="32"/>
      <c r="B14" s="33" t="s">
        <v>1</v>
      </c>
      <c r="C14" s="33" t="s">
        <v>11</v>
      </c>
      <c r="D14" s="33" t="s">
        <v>13</v>
      </c>
      <c r="E14" s="33" t="s">
        <v>14</v>
      </c>
      <c r="F14" s="33" t="s">
        <v>15</v>
      </c>
      <c r="G14" s="34" t="s">
        <v>16</v>
      </c>
      <c r="H14" s="34" t="s">
        <v>18</v>
      </c>
      <c r="I14" s="33" t="s">
        <v>19</v>
      </c>
      <c r="J14" s="34" t="s">
        <v>20</v>
      </c>
      <c r="K14" s="34" t="s">
        <v>21</v>
      </c>
      <c r="L14" s="34" t="s">
        <v>22</v>
      </c>
      <c r="M14" s="34" t="s">
        <v>23</v>
      </c>
      <c r="N14" s="35" t="s">
        <v>41</v>
      </c>
      <c r="O14" s="36" t="s">
        <v>48</v>
      </c>
      <c r="P14" s="36" t="s">
        <v>57</v>
      </c>
      <c r="Q14" s="36" t="str">
        <f>'Maize Total'!Q14</f>
        <v>16/17</v>
      </c>
      <c r="R14" s="36" t="s">
        <v>59</v>
      </c>
      <c r="S14" s="36" t="str">
        <f>'Maize Total'!S14</f>
        <v>18/19</v>
      </c>
      <c r="T14" s="36" t="str">
        <f>'Maize White'!T14</f>
        <v>19/20</v>
      </c>
      <c r="U14" s="36" t="str">
        <f>'Maize Total'!U14</f>
        <v>20/21</v>
      </c>
      <c r="V14" s="36" t="str">
        <f>'Maize White'!V14</f>
        <v>21/22</v>
      </c>
      <c r="W14" s="36" t="str">
        <f>'Maize White'!W14</f>
        <v>22/23</v>
      </c>
      <c r="X14" s="37" t="str">
        <f>'Maize White'!X14</f>
        <v>23/24</v>
      </c>
      <c r="Y14" s="38" t="str">
        <f>'Maize White'!Y14</f>
        <v>24/25</v>
      </c>
      <c r="Z14" s="39"/>
      <c r="AA14" s="40" t="str">
        <f>'Maize Total'!AA14</f>
        <v>2014/15-2023/24</v>
      </c>
      <c r="AH14" s="7"/>
    </row>
    <row r="15" spans="1:34" s="8" customFormat="1" ht="12" customHeight="1">
      <c r="A15" s="41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7" t="s">
        <v>40</v>
      </c>
      <c r="Z15" s="22"/>
      <c r="AA15" s="48"/>
      <c r="AH15" s="7"/>
    </row>
    <row r="16" spans="1:34" s="8" customFormat="1" ht="12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4"/>
      <c r="M16" s="51"/>
      <c r="N16" s="51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54">
        <v>1</v>
      </c>
      <c r="Z16" s="22"/>
      <c r="AA16" s="55"/>
      <c r="AH16" s="7"/>
    </row>
    <row r="17" spans="1:34" s="8" customFormat="1" ht="12" customHeight="1">
      <c r="A17" s="56" t="s">
        <v>30</v>
      </c>
      <c r="B17" s="57">
        <v>3115000</v>
      </c>
      <c r="C17" s="57">
        <v>4194000</v>
      </c>
      <c r="D17" s="57">
        <v>3026000</v>
      </c>
      <c r="E17" s="57">
        <v>3677000</v>
      </c>
      <c r="F17" s="57">
        <v>4909000</v>
      </c>
      <c r="G17" s="57">
        <v>2431000</v>
      </c>
      <c r="H17" s="57">
        <v>2810000</v>
      </c>
      <c r="I17" s="57">
        <v>5220000</v>
      </c>
      <c r="J17" s="57">
        <v>5275000</v>
      </c>
      <c r="K17" s="57">
        <v>4985000</v>
      </c>
      <c r="L17" s="58">
        <v>4308000</v>
      </c>
      <c r="M17" s="58">
        <v>5217000</v>
      </c>
      <c r="N17" s="58">
        <v>6203800</v>
      </c>
      <c r="O17" s="59">
        <v>6540000</v>
      </c>
      <c r="P17" s="59">
        <v>5220000</v>
      </c>
      <c r="Q17" s="59">
        <v>4370000</v>
      </c>
      <c r="R17" s="59">
        <v>6904000</v>
      </c>
      <c r="S17" s="59">
        <v>5970000</v>
      </c>
      <c r="T17" s="59">
        <v>5730000</v>
      </c>
      <c r="U17" s="59">
        <v>6752500</v>
      </c>
      <c r="V17" s="59">
        <v>7715000</v>
      </c>
      <c r="W17" s="59">
        <v>7620000</v>
      </c>
      <c r="X17" s="60">
        <v>7925000</v>
      </c>
      <c r="Y17" s="61">
        <v>6978750</v>
      </c>
      <c r="Z17" s="7"/>
      <c r="AA17" s="109">
        <f>ROUND((+V17+Q17+R17+S17+U17+O17+X17+P17+T17+W17)/(10),1)</f>
        <v>6474650</v>
      </c>
      <c r="AH17" s="7"/>
    </row>
    <row r="18" spans="1:34" s="8" customFormat="1" ht="12" customHeight="1">
      <c r="A18" s="63" t="s">
        <v>26</v>
      </c>
      <c r="B18" s="57">
        <v>309000</v>
      </c>
      <c r="C18" s="57">
        <v>323000</v>
      </c>
      <c r="D18" s="57">
        <v>250000</v>
      </c>
      <c r="E18" s="57">
        <v>297000</v>
      </c>
      <c r="F18" s="57">
        <v>570000</v>
      </c>
      <c r="G18" s="57">
        <v>336000</v>
      </c>
      <c r="H18" s="57">
        <v>326000</v>
      </c>
      <c r="I18" s="57">
        <v>434000</v>
      </c>
      <c r="J18" s="57">
        <v>306000</v>
      </c>
      <c r="K18" s="57">
        <v>408000</v>
      </c>
      <c r="L18" s="58">
        <v>374000</v>
      </c>
      <c r="M18" s="58">
        <v>319000</v>
      </c>
      <c r="N18" s="58">
        <v>346900</v>
      </c>
      <c r="O18" s="59">
        <v>400000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60">
        <v>0</v>
      </c>
      <c r="Y18" s="61">
        <v>0</v>
      </c>
      <c r="Z18" s="7"/>
      <c r="AA18" s="109">
        <f aca="true" t="shared" si="0" ref="AA18:AA49">ROUND((+V18+Q18+R18+S18+U18+O18+X18+P18+T18+W18)/(10),1)</f>
        <v>40000</v>
      </c>
      <c r="AH18" s="7"/>
    </row>
    <row r="19" spans="1:34" s="8" customFormat="1" ht="12" customHeight="1">
      <c r="A19" s="4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8"/>
      <c r="N19" s="58"/>
      <c r="O19" s="59"/>
      <c r="P19" s="59"/>
      <c r="Q19" s="59"/>
      <c r="R19" s="59"/>
      <c r="S19" s="59"/>
      <c r="T19" s="59"/>
      <c r="U19" s="59"/>
      <c r="V19" s="59"/>
      <c r="W19" s="59"/>
      <c r="X19" s="60"/>
      <c r="Y19" s="61"/>
      <c r="Z19" s="7"/>
      <c r="AA19" s="109"/>
      <c r="AH19" s="7"/>
    </row>
    <row r="20" spans="1:34" s="8" customFormat="1" ht="12" customHeight="1">
      <c r="A20" s="65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61"/>
      <c r="Z20" s="7"/>
      <c r="AA20" s="109"/>
      <c r="AH20" s="7"/>
    </row>
    <row r="21" spans="1:34" s="8" customFormat="1" ht="12" customHeight="1">
      <c r="A21" s="65" t="s">
        <v>46</v>
      </c>
      <c r="B21" s="57">
        <v>1316000</v>
      </c>
      <c r="C21" s="57">
        <v>622000</v>
      </c>
      <c r="D21" s="57">
        <v>1130000</v>
      </c>
      <c r="E21" s="57">
        <v>712000</v>
      </c>
      <c r="F21" s="57">
        <v>1048000</v>
      </c>
      <c r="G21" s="66">
        <v>1364000</v>
      </c>
      <c r="H21" s="57">
        <v>477000</v>
      </c>
      <c r="I21" s="57">
        <v>608000</v>
      </c>
      <c r="J21" s="66">
        <v>1354000</v>
      </c>
      <c r="K21" s="66">
        <v>1311000</v>
      </c>
      <c r="L21" s="67">
        <v>1228000</v>
      </c>
      <c r="M21" s="67">
        <v>599000</v>
      </c>
      <c r="N21" s="67">
        <v>1048179</v>
      </c>
      <c r="O21" s="68">
        <v>678315</v>
      </c>
      <c r="P21" s="68">
        <v>1289624</v>
      </c>
      <c r="Q21" s="68">
        <v>1097224</v>
      </c>
      <c r="R21" s="68">
        <v>875351</v>
      </c>
      <c r="S21" s="68">
        <v>1847267</v>
      </c>
      <c r="T21" s="68">
        <v>1618654</v>
      </c>
      <c r="U21" s="68">
        <v>1285087</v>
      </c>
      <c r="V21" s="68">
        <v>1128098</v>
      </c>
      <c r="W21" s="68">
        <v>1557945</v>
      </c>
      <c r="X21" s="150">
        <v>1501954</v>
      </c>
      <c r="Y21" s="69">
        <v>1450824</v>
      </c>
      <c r="Z21" s="7"/>
      <c r="AA21" s="109">
        <f>ROUND((+V21+Q21+R21+S21+U21+O21+X21+P21+T21+W21)/(10),1)</f>
        <v>1287951.9</v>
      </c>
      <c r="AH21" s="7"/>
    </row>
    <row r="22" spans="1:34" s="8" customFormat="1" ht="12" customHeight="1">
      <c r="A22" s="56" t="s">
        <v>12</v>
      </c>
      <c r="B22" s="57">
        <v>2938000</v>
      </c>
      <c r="C22" s="57">
        <v>3856000</v>
      </c>
      <c r="D22" s="57">
        <v>2768000</v>
      </c>
      <c r="E22" s="57">
        <v>3397000</v>
      </c>
      <c r="F22" s="57">
        <v>4054000</v>
      </c>
      <c r="G22" s="57">
        <v>2123000</v>
      </c>
      <c r="H22" s="57">
        <v>2475000</v>
      </c>
      <c r="I22" s="57">
        <v>4813000</v>
      </c>
      <c r="J22" s="57">
        <v>4979000</v>
      </c>
      <c r="K22" s="57">
        <v>4540000</v>
      </c>
      <c r="L22" s="58">
        <v>3958000</v>
      </c>
      <c r="M22" s="58">
        <v>4906000</v>
      </c>
      <c r="N22" s="58">
        <v>5855430</v>
      </c>
      <c r="O22" s="59">
        <v>6188980</v>
      </c>
      <c r="P22" s="59">
        <v>4903218</v>
      </c>
      <c r="Q22" s="59">
        <v>4067091</v>
      </c>
      <c r="R22" s="59">
        <v>6538183</v>
      </c>
      <c r="S22" s="59">
        <v>5616414</v>
      </c>
      <c r="T22" s="59">
        <v>5409133</v>
      </c>
      <c r="U22" s="59">
        <v>6368869</v>
      </c>
      <c r="V22" s="59">
        <v>7378581</v>
      </c>
      <c r="W22" s="59">
        <v>7229254</v>
      </c>
      <c r="X22" s="60">
        <v>7550789</v>
      </c>
      <c r="Y22" s="61">
        <v>207208</v>
      </c>
      <c r="Z22" s="7"/>
      <c r="AA22" s="109">
        <f t="shared" si="0"/>
        <v>6125051.2</v>
      </c>
      <c r="AH22" s="7"/>
    </row>
    <row r="23" spans="1:34" s="8" customFormat="1" ht="12" customHeight="1">
      <c r="A23" s="56" t="s">
        <v>3</v>
      </c>
      <c r="B23" s="57">
        <v>155000</v>
      </c>
      <c r="C23" s="57">
        <v>653000</v>
      </c>
      <c r="D23" s="57">
        <v>366000</v>
      </c>
      <c r="E23" s="57">
        <v>438000</v>
      </c>
      <c r="F23" s="57">
        <v>217000</v>
      </c>
      <c r="G23" s="57">
        <v>917000</v>
      </c>
      <c r="H23" s="57">
        <v>1244000</v>
      </c>
      <c r="I23" s="57">
        <v>27000</v>
      </c>
      <c r="J23" s="57">
        <v>27000</v>
      </c>
      <c r="K23" s="57">
        <v>0</v>
      </c>
      <c r="L23" s="58">
        <v>151000</v>
      </c>
      <c r="M23" s="58">
        <v>137000</v>
      </c>
      <c r="N23" s="58">
        <v>0</v>
      </c>
      <c r="O23" s="59">
        <v>79682</v>
      </c>
      <c r="P23" s="59">
        <v>1250059</v>
      </c>
      <c r="Q23" s="59">
        <v>2014174</v>
      </c>
      <c r="R23" s="59">
        <v>256423</v>
      </c>
      <c r="S23" s="59">
        <v>50812</v>
      </c>
      <c r="T23" s="59">
        <v>598481</v>
      </c>
      <c r="U23" s="59">
        <v>32476</v>
      </c>
      <c r="V23" s="59">
        <v>0</v>
      </c>
      <c r="W23" s="59">
        <v>0</v>
      </c>
      <c r="X23" s="60">
        <v>0</v>
      </c>
      <c r="Y23" s="61">
        <v>0</v>
      </c>
      <c r="Z23" s="7"/>
      <c r="AA23" s="109">
        <f t="shared" si="0"/>
        <v>428210.7</v>
      </c>
      <c r="AH23" s="7"/>
    </row>
    <row r="24" spans="1:34" s="8" customFormat="1" ht="12" customHeight="1">
      <c r="A24" s="56" t="s">
        <v>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17000</v>
      </c>
      <c r="H24" s="57">
        <v>8000</v>
      </c>
      <c r="I24" s="57">
        <v>3000</v>
      </c>
      <c r="J24" s="57">
        <v>13000</v>
      </c>
      <c r="K24" s="57">
        <v>28000</v>
      </c>
      <c r="L24" s="58">
        <v>49000</v>
      </c>
      <c r="M24" s="58">
        <v>23000</v>
      </c>
      <c r="N24" s="58">
        <v>28578</v>
      </c>
      <c r="O24" s="59">
        <v>43247</v>
      </c>
      <c r="P24" s="59">
        <v>21485</v>
      </c>
      <c r="Q24" s="59">
        <v>21232</v>
      </c>
      <c r="R24" s="59">
        <v>18698</v>
      </c>
      <c r="S24" s="59">
        <v>26963</v>
      </c>
      <c r="T24" s="59">
        <v>18344</v>
      </c>
      <c r="U24" s="59">
        <v>22168</v>
      </c>
      <c r="V24" s="59">
        <v>10458</v>
      </c>
      <c r="W24" s="59">
        <v>22935</v>
      </c>
      <c r="X24" s="60">
        <v>1356</v>
      </c>
      <c r="Y24" s="61">
        <v>13225</v>
      </c>
      <c r="Z24" s="7"/>
      <c r="AA24" s="109">
        <f t="shared" si="0"/>
        <v>20688.6</v>
      </c>
      <c r="AH24" s="7"/>
    </row>
    <row r="25" spans="1:34" s="8" customFormat="1" ht="12" customHeight="1">
      <c r="A25" s="65" t="s">
        <v>31</v>
      </c>
      <c r="B25" s="70">
        <f aca="true" t="shared" si="1" ref="B25:R25">+B21+B22+B23+B24</f>
        <v>4409000</v>
      </c>
      <c r="C25" s="70">
        <f t="shared" si="1"/>
        <v>5131000</v>
      </c>
      <c r="D25" s="70">
        <f t="shared" si="1"/>
        <v>4264000</v>
      </c>
      <c r="E25" s="70">
        <f t="shared" si="1"/>
        <v>4547000</v>
      </c>
      <c r="F25" s="70">
        <f t="shared" si="1"/>
        <v>5319000</v>
      </c>
      <c r="G25" s="70">
        <f t="shared" si="1"/>
        <v>4421000</v>
      </c>
      <c r="H25" s="70">
        <f t="shared" si="1"/>
        <v>4204000</v>
      </c>
      <c r="I25" s="70">
        <f>SUM(I21:I24)</f>
        <v>5451000</v>
      </c>
      <c r="J25" s="70">
        <f t="shared" si="1"/>
        <v>6373000</v>
      </c>
      <c r="K25" s="70">
        <f t="shared" si="1"/>
        <v>5879000</v>
      </c>
      <c r="L25" s="71">
        <f t="shared" si="1"/>
        <v>5386000</v>
      </c>
      <c r="M25" s="71">
        <f>+M21+M22+M23+M24</f>
        <v>5665000</v>
      </c>
      <c r="N25" s="71">
        <f>+N21+N22+N23+N24</f>
        <v>6932187</v>
      </c>
      <c r="O25" s="72">
        <f>+O21+O22+O23+O24</f>
        <v>6990224</v>
      </c>
      <c r="P25" s="72">
        <f>+P21+P22+P23+P24</f>
        <v>7464386</v>
      </c>
      <c r="Q25" s="72">
        <f t="shared" si="1"/>
        <v>7199721</v>
      </c>
      <c r="R25" s="72">
        <f t="shared" si="1"/>
        <v>7688655</v>
      </c>
      <c r="S25" s="72">
        <f aca="true" t="shared" si="2" ref="S25:Y25">+S21+S22+S23+S24</f>
        <v>7541456</v>
      </c>
      <c r="T25" s="72">
        <f t="shared" si="2"/>
        <v>7644612</v>
      </c>
      <c r="U25" s="72">
        <f t="shared" si="2"/>
        <v>7708600</v>
      </c>
      <c r="V25" s="72">
        <f t="shared" si="2"/>
        <v>8517137</v>
      </c>
      <c r="W25" s="72">
        <f t="shared" si="2"/>
        <v>8810134</v>
      </c>
      <c r="X25" s="151">
        <f>+X21+X22+X23+X24</f>
        <v>9054099</v>
      </c>
      <c r="Y25" s="73">
        <f t="shared" si="2"/>
        <v>1671257</v>
      </c>
      <c r="Z25" s="7"/>
      <c r="AA25" s="112">
        <f t="shared" si="0"/>
        <v>7861902.4</v>
      </c>
      <c r="AH25" s="7"/>
    </row>
    <row r="26" spans="1:34" s="8" customFormat="1" ht="12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1"/>
      <c r="N26" s="71"/>
      <c r="O26" s="72"/>
      <c r="P26" s="72"/>
      <c r="Q26" s="72"/>
      <c r="R26" s="72"/>
      <c r="S26" s="72"/>
      <c r="T26" s="72"/>
      <c r="U26" s="72"/>
      <c r="V26" s="72"/>
      <c r="W26" s="72"/>
      <c r="X26" s="151"/>
      <c r="Y26" s="73"/>
      <c r="Z26" s="7"/>
      <c r="AA26" s="109"/>
      <c r="AH26" s="7"/>
    </row>
    <row r="27" spans="1:34" s="8" customFormat="1" ht="12" customHeight="1">
      <c r="A27" s="65" t="s">
        <v>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76"/>
      <c r="P27" s="76"/>
      <c r="Q27" s="76"/>
      <c r="R27" s="76"/>
      <c r="S27" s="76"/>
      <c r="T27" s="76"/>
      <c r="U27" s="76"/>
      <c r="V27" s="76"/>
      <c r="W27" s="76"/>
      <c r="X27" s="152"/>
      <c r="Y27" s="62"/>
      <c r="Z27" s="7"/>
      <c r="AA27" s="109"/>
      <c r="AH27" s="7"/>
    </row>
    <row r="28" spans="1:34" s="8" customFormat="1" ht="12" customHeight="1">
      <c r="A28" s="56" t="s">
        <v>4</v>
      </c>
      <c r="B28" s="57">
        <f>SUM(B29:B32)</f>
        <v>2802000</v>
      </c>
      <c r="C28" s="57">
        <f aca="true" t="shared" si="3" ref="C28:L28">SUM(C29:C32)</f>
        <v>3285000</v>
      </c>
      <c r="D28" s="57">
        <f t="shared" si="3"/>
        <v>3073000</v>
      </c>
      <c r="E28" s="57">
        <f t="shared" si="3"/>
        <v>3063000</v>
      </c>
      <c r="F28" s="57">
        <f t="shared" si="3"/>
        <v>3067000</v>
      </c>
      <c r="G28" s="57">
        <f t="shared" si="3"/>
        <v>3487000</v>
      </c>
      <c r="H28" s="57">
        <f t="shared" si="3"/>
        <v>3205000</v>
      </c>
      <c r="I28" s="57">
        <f t="shared" si="3"/>
        <v>3481000</v>
      </c>
      <c r="J28" s="57">
        <f t="shared" si="3"/>
        <v>4244000</v>
      </c>
      <c r="K28" s="57">
        <f t="shared" si="3"/>
        <v>3105000</v>
      </c>
      <c r="L28" s="57">
        <f t="shared" si="3"/>
        <v>3424000</v>
      </c>
      <c r="M28" s="64">
        <f aca="true" t="shared" si="4" ref="M28:R28">SUM(M29:M32)</f>
        <v>3888000</v>
      </c>
      <c r="N28" s="58">
        <f t="shared" si="4"/>
        <v>4398189</v>
      </c>
      <c r="O28" s="76">
        <f t="shared" si="4"/>
        <v>3927800</v>
      </c>
      <c r="P28" s="76">
        <f t="shared" si="4"/>
        <v>5775344</v>
      </c>
      <c r="Q28" s="76">
        <f t="shared" si="4"/>
        <v>5658123</v>
      </c>
      <c r="R28" s="76">
        <f t="shared" si="4"/>
        <v>4044778</v>
      </c>
      <c r="S28" s="76">
        <f aca="true" t="shared" si="5" ref="S28:Y28">SUM(S29:S32)</f>
        <v>4015214</v>
      </c>
      <c r="T28" s="76">
        <f t="shared" si="5"/>
        <v>5709896</v>
      </c>
      <c r="U28" s="76">
        <f t="shared" si="5"/>
        <v>4954446</v>
      </c>
      <c r="V28" s="76">
        <f t="shared" si="5"/>
        <v>4069791</v>
      </c>
      <c r="W28" s="76">
        <f t="shared" si="5"/>
        <v>4751712</v>
      </c>
      <c r="X28" s="152">
        <f t="shared" si="5"/>
        <v>5078698</v>
      </c>
      <c r="Y28" s="62">
        <f t="shared" si="5"/>
        <v>490274</v>
      </c>
      <c r="Z28" s="7"/>
      <c r="AA28" s="109">
        <f t="shared" si="0"/>
        <v>4798580.2</v>
      </c>
      <c r="AH28" s="7"/>
    </row>
    <row r="29" spans="1:34" s="8" customFormat="1" ht="12" customHeight="1">
      <c r="A29" s="56" t="s">
        <v>5</v>
      </c>
      <c r="B29" s="57">
        <v>233000</v>
      </c>
      <c r="C29" s="57">
        <v>254000</v>
      </c>
      <c r="D29" s="57">
        <v>251000</v>
      </c>
      <c r="E29" s="57">
        <v>257000</v>
      </c>
      <c r="F29" s="57">
        <v>265000</v>
      </c>
      <c r="G29" s="57">
        <v>287000</v>
      </c>
      <c r="H29" s="57">
        <v>269000</v>
      </c>
      <c r="I29" s="57">
        <v>306000</v>
      </c>
      <c r="J29" s="57">
        <v>341000</v>
      </c>
      <c r="K29" s="57">
        <v>356000</v>
      </c>
      <c r="L29" s="58">
        <v>389000</v>
      </c>
      <c r="M29" s="58">
        <v>398000</v>
      </c>
      <c r="N29" s="58">
        <v>466061</v>
      </c>
      <c r="O29" s="59">
        <v>467937</v>
      </c>
      <c r="P29" s="59">
        <v>503931</v>
      </c>
      <c r="Q29" s="59">
        <v>568406</v>
      </c>
      <c r="R29" s="59">
        <v>554520</v>
      </c>
      <c r="S29" s="59">
        <v>538116</v>
      </c>
      <c r="T29" s="59">
        <v>592919</v>
      </c>
      <c r="U29" s="59">
        <v>586448</v>
      </c>
      <c r="V29" s="59">
        <v>484811</v>
      </c>
      <c r="W29" s="59">
        <v>550528</v>
      </c>
      <c r="X29" s="60">
        <v>565831</v>
      </c>
      <c r="Y29" s="61">
        <v>49799</v>
      </c>
      <c r="Z29" s="7"/>
      <c r="AA29" s="109">
        <f t="shared" si="0"/>
        <v>541344.7</v>
      </c>
      <c r="AH29" s="7"/>
    </row>
    <row r="30" spans="1:34" s="8" customFormat="1" ht="12" customHeight="1">
      <c r="A30" s="56" t="s">
        <v>49</v>
      </c>
      <c r="B30" s="57">
        <v>2567000</v>
      </c>
      <c r="C30" s="57">
        <v>3026000</v>
      </c>
      <c r="D30" s="57">
        <v>2811000</v>
      </c>
      <c r="E30" s="57">
        <v>2797000</v>
      </c>
      <c r="F30" s="57">
        <v>2783000</v>
      </c>
      <c r="G30" s="57">
        <v>3189000</v>
      </c>
      <c r="H30" s="57">
        <v>2932000</v>
      </c>
      <c r="I30" s="57">
        <v>3167000</v>
      </c>
      <c r="J30" s="57">
        <v>3888000</v>
      </c>
      <c r="K30" s="57">
        <v>2731000</v>
      </c>
      <c r="L30" s="58">
        <v>3020000</v>
      </c>
      <c r="M30" s="58">
        <v>3480000</v>
      </c>
      <c r="N30" s="58">
        <v>3918698</v>
      </c>
      <c r="O30" s="59">
        <v>3446801</v>
      </c>
      <c r="P30" s="59">
        <v>5258910</v>
      </c>
      <c r="Q30" s="59">
        <v>5077349</v>
      </c>
      <c r="R30" s="59">
        <v>3473191</v>
      </c>
      <c r="S30" s="59">
        <v>3466163</v>
      </c>
      <c r="T30" s="59">
        <v>5106716</v>
      </c>
      <c r="U30" s="59">
        <v>4362322</v>
      </c>
      <c r="V30" s="59">
        <v>3579887</v>
      </c>
      <c r="W30" s="59">
        <v>4195377</v>
      </c>
      <c r="X30" s="60">
        <v>4503844</v>
      </c>
      <c r="Y30" s="61">
        <v>439885</v>
      </c>
      <c r="Z30" s="7"/>
      <c r="AA30" s="109">
        <f t="shared" si="0"/>
        <v>4247056</v>
      </c>
      <c r="AH30" s="7"/>
    </row>
    <row r="31" spans="1:34" s="8" customFormat="1" ht="12" customHeight="1">
      <c r="A31" s="56" t="s">
        <v>10</v>
      </c>
      <c r="B31" s="57">
        <v>2000</v>
      </c>
      <c r="C31" s="57">
        <v>5000</v>
      </c>
      <c r="D31" s="57">
        <v>11000</v>
      </c>
      <c r="E31" s="57">
        <v>9000</v>
      </c>
      <c r="F31" s="57">
        <v>19000</v>
      </c>
      <c r="G31" s="57">
        <v>11000</v>
      </c>
      <c r="H31" s="66">
        <v>4000</v>
      </c>
      <c r="I31" s="57">
        <v>8000</v>
      </c>
      <c r="J31" s="57">
        <v>15000</v>
      </c>
      <c r="K31" s="57">
        <v>18000</v>
      </c>
      <c r="L31" s="58">
        <v>15000</v>
      </c>
      <c r="M31" s="58">
        <v>10000</v>
      </c>
      <c r="N31" s="58">
        <v>13430</v>
      </c>
      <c r="O31" s="59">
        <v>13062</v>
      </c>
      <c r="P31" s="59">
        <v>12503</v>
      </c>
      <c r="Q31" s="59">
        <v>12368</v>
      </c>
      <c r="R31" s="59">
        <v>17067</v>
      </c>
      <c r="S31" s="59">
        <v>10935</v>
      </c>
      <c r="T31" s="59">
        <v>10261</v>
      </c>
      <c r="U31" s="59">
        <v>5676</v>
      </c>
      <c r="V31" s="59">
        <v>5093</v>
      </c>
      <c r="W31" s="59">
        <v>5807</v>
      </c>
      <c r="X31" s="60">
        <v>9023</v>
      </c>
      <c r="Y31" s="61">
        <v>590</v>
      </c>
      <c r="Z31" s="7"/>
      <c r="AA31" s="109">
        <f t="shared" si="0"/>
        <v>10179.5</v>
      </c>
      <c r="AH31" s="7"/>
    </row>
    <row r="32" spans="1:34" s="8" customFormat="1" ht="12" customHeight="1">
      <c r="A32" s="77" t="s">
        <v>17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58">
        <v>0</v>
      </c>
      <c r="N32" s="58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60">
        <v>0</v>
      </c>
      <c r="Y32" s="61">
        <v>0</v>
      </c>
      <c r="Z32" s="7"/>
      <c r="AA32" s="109">
        <f t="shared" si="0"/>
        <v>0</v>
      </c>
      <c r="AH32" s="7"/>
    </row>
    <row r="33" spans="1:34" s="8" customFormat="1" ht="12" customHeight="1">
      <c r="A33" s="56" t="s">
        <v>28</v>
      </c>
      <c r="B33" s="57">
        <v>162000</v>
      </c>
      <c r="C33" s="57">
        <v>154000</v>
      </c>
      <c r="D33" s="57">
        <v>162000</v>
      </c>
      <c r="E33" s="57">
        <v>139000</v>
      </c>
      <c r="F33" s="57">
        <v>207000</v>
      </c>
      <c r="G33" s="57">
        <v>151000</v>
      </c>
      <c r="H33" s="57">
        <v>111000</v>
      </c>
      <c r="I33" s="57">
        <v>137000</v>
      </c>
      <c r="J33" s="57">
        <v>210000</v>
      </c>
      <c r="K33" s="57">
        <v>176000</v>
      </c>
      <c r="L33" s="58">
        <v>105000</v>
      </c>
      <c r="M33" s="58">
        <v>98000</v>
      </c>
      <c r="N33" s="58">
        <v>123486</v>
      </c>
      <c r="O33" s="59">
        <v>82465</v>
      </c>
      <c r="P33" s="59">
        <v>70425</v>
      </c>
      <c r="Q33" s="59">
        <v>77991</v>
      </c>
      <c r="R33" s="59">
        <v>66728</v>
      </c>
      <c r="S33" s="59">
        <v>54949</v>
      </c>
      <c r="T33" s="59">
        <v>44307</v>
      </c>
      <c r="U33" s="59">
        <v>31649</v>
      </c>
      <c r="V33" s="59">
        <v>22589</v>
      </c>
      <c r="W33" s="59">
        <v>15577</v>
      </c>
      <c r="X33" s="60">
        <v>6145</v>
      </c>
      <c r="Y33" s="61">
        <v>42</v>
      </c>
      <c r="Z33" s="7"/>
      <c r="AA33" s="109">
        <f t="shared" si="0"/>
        <v>47282.5</v>
      </c>
      <c r="AH33" s="7"/>
    </row>
    <row r="34" spans="1:34" s="8" customFormat="1" ht="12" customHeight="1">
      <c r="A34" s="56" t="s">
        <v>29</v>
      </c>
      <c r="B34" s="57">
        <v>168000</v>
      </c>
      <c r="C34" s="57">
        <v>154000</v>
      </c>
      <c r="D34" s="57">
        <v>155000</v>
      </c>
      <c r="E34" s="57">
        <v>162000</v>
      </c>
      <c r="F34" s="57">
        <v>249000</v>
      </c>
      <c r="G34" s="57">
        <v>185000</v>
      </c>
      <c r="H34" s="57">
        <v>157000</v>
      </c>
      <c r="I34" s="57">
        <v>170000</v>
      </c>
      <c r="J34" s="57">
        <v>289000</v>
      </c>
      <c r="K34" s="57">
        <v>344000</v>
      </c>
      <c r="L34" s="58">
        <v>359000</v>
      </c>
      <c r="M34" s="58">
        <v>362000</v>
      </c>
      <c r="N34" s="58">
        <v>283219</v>
      </c>
      <c r="O34" s="59">
        <v>158732</v>
      </c>
      <c r="P34" s="59">
        <v>175433</v>
      </c>
      <c r="Q34" s="59">
        <v>155185</v>
      </c>
      <c r="R34" s="59">
        <v>149726</v>
      </c>
      <c r="S34" s="59">
        <v>135189</v>
      </c>
      <c r="T34" s="59">
        <v>90576</v>
      </c>
      <c r="U34" s="59">
        <v>65078</v>
      </c>
      <c r="V34" s="59">
        <v>49232</v>
      </c>
      <c r="W34" s="59">
        <v>36220</v>
      </c>
      <c r="X34" s="60">
        <v>23905</v>
      </c>
      <c r="Y34" s="61">
        <v>1900</v>
      </c>
      <c r="Z34" s="7"/>
      <c r="AA34" s="109">
        <f t="shared" si="0"/>
        <v>103927.6</v>
      </c>
      <c r="AH34" s="7"/>
    </row>
    <row r="35" spans="1:34" s="8" customFormat="1" ht="12" customHeight="1">
      <c r="A35" s="56" t="s">
        <v>6</v>
      </c>
      <c r="B35" s="57">
        <v>26000</v>
      </c>
      <c r="C35" s="57">
        <v>14000</v>
      </c>
      <c r="D35" s="57">
        <v>20000</v>
      </c>
      <c r="E35" s="57">
        <v>8000</v>
      </c>
      <c r="F35" s="57">
        <v>23000</v>
      </c>
      <c r="G35" s="57">
        <v>-7000</v>
      </c>
      <c r="H35" s="57">
        <v>23000</v>
      </c>
      <c r="I35" s="57">
        <v>21000</v>
      </c>
      <c r="J35" s="57">
        <v>55000</v>
      </c>
      <c r="K35" s="57">
        <v>6000</v>
      </c>
      <c r="L35" s="58">
        <v>12000</v>
      </c>
      <c r="M35" s="58">
        <v>43000</v>
      </c>
      <c r="N35" s="58">
        <v>-9178</v>
      </c>
      <c r="O35" s="59">
        <v>20793</v>
      </c>
      <c r="P35" s="59">
        <v>22618</v>
      </c>
      <c r="Q35" s="59">
        <v>3303</v>
      </c>
      <c r="R35" s="59">
        <v>9305</v>
      </c>
      <c r="S35" s="59">
        <v>10748</v>
      </c>
      <c r="T35" s="59">
        <v>8380</v>
      </c>
      <c r="U35" s="59">
        <v>1975</v>
      </c>
      <c r="V35" s="59">
        <v>8074</v>
      </c>
      <c r="W35" s="59">
        <v>-2708</v>
      </c>
      <c r="X35" s="60">
        <v>746</v>
      </c>
      <c r="Y35" s="61">
        <v>1006</v>
      </c>
      <c r="Z35" s="7"/>
      <c r="AA35" s="109">
        <f t="shared" si="0"/>
        <v>8323.4</v>
      </c>
      <c r="AH35" s="7"/>
    </row>
    <row r="36" spans="1:34" s="8" customFormat="1" ht="12" customHeight="1">
      <c r="A36" s="56" t="s">
        <v>7</v>
      </c>
      <c r="B36" s="57">
        <v>35000</v>
      </c>
      <c r="C36" s="57">
        <v>23000</v>
      </c>
      <c r="D36" s="57">
        <v>2000</v>
      </c>
      <c r="E36" s="57">
        <v>17000</v>
      </c>
      <c r="F36" s="57">
        <v>19000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8">
        <v>0</v>
      </c>
      <c r="M36" s="58">
        <v>0</v>
      </c>
      <c r="N36" s="58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60">
        <v>0</v>
      </c>
      <c r="Y36" s="61">
        <v>0</v>
      </c>
      <c r="Z36" s="7"/>
      <c r="AA36" s="109">
        <f t="shared" si="0"/>
        <v>0</v>
      </c>
      <c r="AH36" s="7"/>
    </row>
    <row r="37" spans="1:34" s="8" customFormat="1" ht="12" customHeight="1">
      <c r="A37" s="56" t="s">
        <v>50</v>
      </c>
      <c r="B37" s="57">
        <f>B38+B41</f>
        <v>594000</v>
      </c>
      <c r="C37" s="57">
        <f aca="true" t="shared" si="6" ref="C37:N37">C38+C41</f>
        <v>371000</v>
      </c>
      <c r="D37" s="57">
        <f t="shared" si="6"/>
        <v>140000</v>
      </c>
      <c r="E37" s="57">
        <f t="shared" si="6"/>
        <v>110000</v>
      </c>
      <c r="F37" s="57">
        <f t="shared" si="6"/>
        <v>390000</v>
      </c>
      <c r="G37" s="57">
        <f t="shared" si="6"/>
        <v>128000</v>
      </c>
      <c r="H37" s="57">
        <f t="shared" si="6"/>
        <v>100000</v>
      </c>
      <c r="I37" s="57">
        <f t="shared" si="6"/>
        <v>288000</v>
      </c>
      <c r="J37" s="57">
        <f t="shared" si="6"/>
        <v>264000</v>
      </c>
      <c r="K37" s="57">
        <f t="shared" si="6"/>
        <v>1020000</v>
      </c>
      <c r="L37" s="57">
        <f t="shared" si="6"/>
        <v>887000</v>
      </c>
      <c r="M37" s="57">
        <f t="shared" si="6"/>
        <v>226000</v>
      </c>
      <c r="N37" s="58">
        <f t="shared" si="6"/>
        <v>1458156.2043</v>
      </c>
      <c r="O37" s="58">
        <f aca="true" t="shared" si="7" ref="O37:V37">O38+O41</f>
        <v>1510810</v>
      </c>
      <c r="P37" s="58">
        <f t="shared" si="7"/>
        <v>323342</v>
      </c>
      <c r="Q37" s="58">
        <f t="shared" si="7"/>
        <v>429768</v>
      </c>
      <c r="R37" s="58">
        <f t="shared" si="7"/>
        <v>1570851</v>
      </c>
      <c r="S37" s="58">
        <f t="shared" si="7"/>
        <v>1706702</v>
      </c>
      <c r="T37" s="58">
        <f t="shared" si="7"/>
        <v>506366</v>
      </c>
      <c r="U37" s="58">
        <f t="shared" si="7"/>
        <v>1527354</v>
      </c>
      <c r="V37" s="58">
        <f t="shared" si="7"/>
        <v>2809506</v>
      </c>
      <c r="W37" s="58">
        <v>2507379</v>
      </c>
      <c r="X37" s="78">
        <v>2493781</v>
      </c>
      <c r="Y37" s="109">
        <v>58752</v>
      </c>
      <c r="Z37" s="7"/>
      <c r="AA37" s="109">
        <f t="shared" si="0"/>
        <v>1538585.9</v>
      </c>
      <c r="AH37" s="7"/>
    </row>
    <row r="38" spans="1:34" s="8" customFormat="1" ht="12" customHeight="1">
      <c r="A38" s="56" t="s">
        <v>53</v>
      </c>
      <c r="B38" s="57">
        <v>2000</v>
      </c>
      <c r="C38" s="57">
        <v>37000</v>
      </c>
      <c r="D38" s="57">
        <v>30000</v>
      </c>
      <c r="E38" s="57">
        <v>51000</v>
      </c>
      <c r="F38" s="57">
        <v>41000</v>
      </c>
      <c r="G38" s="57">
        <v>28000</v>
      </c>
      <c r="H38" s="57">
        <v>31000</v>
      </c>
      <c r="I38" s="57">
        <v>33000</v>
      </c>
      <c r="J38" s="57">
        <v>56000</v>
      </c>
      <c r="K38" s="57">
        <v>51000</v>
      </c>
      <c r="L38" s="58">
        <v>67000</v>
      </c>
      <c r="M38" s="58">
        <v>59000</v>
      </c>
      <c r="N38" s="58">
        <v>96841.2043</v>
      </c>
      <c r="O38" s="59">
        <v>100531</v>
      </c>
      <c r="P38" s="59">
        <f aca="true" t="shared" si="8" ref="P38:V38">P39+P40</f>
        <v>105269</v>
      </c>
      <c r="Q38" s="59">
        <f t="shared" si="8"/>
        <v>142521</v>
      </c>
      <c r="R38" s="59">
        <f t="shared" si="8"/>
        <v>146473</v>
      </c>
      <c r="S38" s="59">
        <f t="shared" si="8"/>
        <v>143914</v>
      </c>
      <c r="T38" s="59">
        <f t="shared" si="8"/>
        <v>128439</v>
      </c>
      <c r="U38" s="59">
        <f t="shared" si="8"/>
        <v>135617</v>
      </c>
      <c r="V38" s="59">
        <f t="shared" si="8"/>
        <v>190144</v>
      </c>
      <c r="W38" s="59">
        <v>168424</v>
      </c>
      <c r="X38" s="60">
        <v>121386</v>
      </c>
      <c r="Y38" s="61">
        <v>8645</v>
      </c>
      <c r="Z38" s="7"/>
      <c r="AA38" s="109">
        <f t="shared" si="0"/>
        <v>138271.8</v>
      </c>
      <c r="AH38" s="7"/>
    </row>
    <row r="39" spans="1:34" s="8" customFormat="1" ht="12" customHeight="1">
      <c r="A39" s="56" t="s">
        <v>51</v>
      </c>
      <c r="B39" s="57">
        <v>1000</v>
      </c>
      <c r="C39" s="57">
        <v>20000</v>
      </c>
      <c r="D39" s="57">
        <v>16000</v>
      </c>
      <c r="E39" s="57">
        <v>20000</v>
      </c>
      <c r="F39" s="57">
        <v>9000</v>
      </c>
      <c r="G39" s="57">
        <v>14000</v>
      </c>
      <c r="H39" s="57">
        <v>12000</v>
      </c>
      <c r="I39" s="57">
        <v>7000</v>
      </c>
      <c r="J39" s="57">
        <v>29000</v>
      </c>
      <c r="K39" s="57">
        <v>20000</v>
      </c>
      <c r="L39" s="58">
        <v>40000</v>
      </c>
      <c r="M39" s="58">
        <v>34000</v>
      </c>
      <c r="N39" s="58">
        <v>52688.2043</v>
      </c>
      <c r="O39" s="59">
        <v>56003</v>
      </c>
      <c r="P39" s="59">
        <v>60437</v>
      </c>
      <c r="Q39" s="59">
        <v>105052</v>
      </c>
      <c r="R39" s="59">
        <v>77628</v>
      </c>
      <c r="S39" s="59">
        <v>71325</v>
      </c>
      <c r="T39" s="59">
        <v>83710</v>
      </c>
      <c r="U39" s="59">
        <v>98083</v>
      </c>
      <c r="V39" s="59">
        <v>151063</v>
      </c>
      <c r="W39" s="59">
        <v>118862</v>
      </c>
      <c r="X39" s="60">
        <v>75847</v>
      </c>
      <c r="Y39" s="61">
        <v>4552</v>
      </c>
      <c r="Z39" s="7"/>
      <c r="AA39" s="109">
        <f>ROUND((+V39+Q39+R39+S39+U39+O39+X39+P39+T39+W39)/(10),1)</f>
        <v>89801</v>
      </c>
      <c r="AH39" s="7"/>
    </row>
    <row r="40" spans="1:34" s="8" customFormat="1" ht="12" customHeight="1">
      <c r="A40" s="56" t="s">
        <v>52</v>
      </c>
      <c r="B40" s="57">
        <v>1000</v>
      </c>
      <c r="C40" s="57">
        <v>17000</v>
      </c>
      <c r="D40" s="57">
        <v>14000</v>
      </c>
      <c r="E40" s="57">
        <v>31000</v>
      </c>
      <c r="F40" s="57">
        <v>32000</v>
      </c>
      <c r="G40" s="57">
        <v>14000</v>
      </c>
      <c r="H40" s="57">
        <v>19000</v>
      </c>
      <c r="I40" s="57">
        <v>26000</v>
      </c>
      <c r="J40" s="57">
        <v>27000</v>
      </c>
      <c r="K40" s="57">
        <v>31000</v>
      </c>
      <c r="L40" s="58">
        <v>27000</v>
      </c>
      <c r="M40" s="58">
        <v>25000</v>
      </c>
      <c r="N40" s="58">
        <v>44153</v>
      </c>
      <c r="O40" s="59">
        <v>44528</v>
      </c>
      <c r="P40" s="59">
        <v>44832</v>
      </c>
      <c r="Q40" s="59">
        <v>37469</v>
      </c>
      <c r="R40" s="59">
        <v>68845</v>
      </c>
      <c r="S40" s="59">
        <v>72589</v>
      </c>
      <c r="T40" s="59">
        <v>44729</v>
      </c>
      <c r="U40" s="59">
        <v>37534</v>
      </c>
      <c r="V40" s="59">
        <v>39081</v>
      </c>
      <c r="W40" s="59">
        <v>49562</v>
      </c>
      <c r="X40" s="60">
        <v>45539</v>
      </c>
      <c r="Y40" s="61">
        <v>4093</v>
      </c>
      <c r="Z40" s="7"/>
      <c r="AA40" s="109">
        <f t="shared" si="0"/>
        <v>48470.8</v>
      </c>
      <c r="AH40" s="7"/>
    </row>
    <row r="41" spans="1:34" s="8" customFormat="1" ht="12" customHeight="1">
      <c r="A41" s="56" t="s">
        <v>54</v>
      </c>
      <c r="B41" s="57">
        <v>592000</v>
      </c>
      <c r="C41" s="57">
        <v>334000</v>
      </c>
      <c r="D41" s="57">
        <v>110000</v>
      </c>
      <c r="E41" s="57">
        <v>59000</v>
      </c>
      <c r="F41" s="57">
        <v>349000</v>
      </c>
      <c r="G41" s="57">
        <v>100000</v>
      </c>
      <c r="H41" s="57">
        <v>69000</v>
      </c>
      <c r="I41" s="57">
        <v>255000</v>
      </c>
      <c r="J41" s="57">
        <v>208000</v>
      </c>
      <c r="K41" s="57">
        <v>969000</v>
      </c>
      <c r="L41" s="58">
        <v>820000</v>
      </c>
      <c r="M41" s="58">
        <v>167000</v>
      </c>
      <c r="N41" s="58">
        <v>1361315</v>
      </c>
      <c r="O41" s="59">
        <v>1410279</v>
      </c>
      <c r="P41" s="59">
        <f aca="true" t="shared" si="9" ref="P41:U41">P42+P43</f>
        <v>218073</v>
      </c>
      <c r="Q41" s="59">
        <f t="shared" si="9"/>
        <v>287247</v>
      </c>
      <c r="R41" s="59">
        <f t="shared" si="9"/>
        <v>1424378</v>
      </c>
      <c r="S41" s="59">
        <f t="shared" si="9"/>
        <v>1562788</v>
      </c>
      <c r="T41" s="59">
        <f t="shared" si="9"/>
        <v>377927</v>
      </c>
      <c r="U41" s="59">
        <f t="shared" si="9"/>
        <v>1391737</v>
      </c>
      <c r="V41" s="59">
        <f>V42+V43</f>
        <v>2619362</v>
      </c>
      <c r="W41" s="59">
        <v>2338955</v>
      </c>
      <c r="X41" s="60">
        <v>2372395</v>
      </c>
      <c r="Y41" s="61">
        <v>50107</v>
      </c>
      <c r="Z41" s="7"/>
      <c r="AA41" s="109">
        <f t="shared" si="0"/>
        <v>1400314.1</v>
      </c>
      <c r="AH41" s="7"/>
    </row>
    <row r="42" spans="1:34" s="8" customFormat="1" ht="12" customHeight="1">
      <c r="A42" s="56" t="s">
        <v>55</v>
      </c>
      <c r="B42" s="57">
        <v>49000</v>
      </c>
      <c r="C42" s="57">
        <v>304000</v>
      </c>
      <c r="D42" s="57">
        <v>87000</v>
      </c>
      <c r="E42" s="57">
        <v>59000</v>
      </c>
      <c r="F42" s="57">
        <v>93000</v>
      </c>
      <c r="G42" s="57">
        <v>100000</v>
      </c>
      <c r="H42" s="57">
        <v>69000</v>
      </c>
      <c r="I42" s="57">
        <v>82000</v>
      </c>
      <c r="J42" s="57">
        <v>138000</v>
      </c>
      <c r="K42" s="57">
        <v>118000</v>
      </c>
      <c r="L42" s="58">
        <v>152000</v>
      </c>
      <c r="M42" s="58">
        <v>144000</v>
      </c>
      <c r="N42" s="58">
        <v>186468</v>
      </c>
      <c r="O42" s="59">
        <v>154065</v>
      </c>
      <c r="P42" s="59">
        <v>210198</v>
      </c>
      <c r="Q42" s="59">
        <v>278927</v>
      </c>
      <c r="R42" s="59">
        <v>176044</v>
      </c>
      <c r="S42" s="59">
        <v>218338</v>
      </c>
      <c r="T42" s="59">
        <v>357866</v>
      </c>
      <c r="U42" s="59">
        <v>444379</v>
      </c>
      <c r="V42" s="59">
        <v>238745</v>
      </c>
      <c r="W42" s="59">
        <v>207515</v>
      </c>
      <c r="X42" s="60">
        <v>385113</v>
      </c>
      <c r="Y42" s="61">
        <v>50107</v>
      </c>
      <c r="Z42" s="7"/>
      <c r="AA42" s="109">
        <f t="shared" si="0"/>
        <v>267119</v>
      </c>
      <c r="AH42" s="7"/>
    </row>
    <row r="43" spans="1:34" s="8" customFormat="1" ht="12" customHeight="1">
      <c r="A43" s="56" t="s">
        <v>56</v>
      </c>
      <c r="B43" s="57">
        <v>440000</v>
      </c>
      <c r="C43" s="57">
        <v>30000</v>
      </c>
      <c r="D43" s="57">
        <v>23000</v>
      </c>
      <c r="E43" s="57">
        <v>0</v>
      </c>
      <c r="F43" s="57">
        <v>256000</v>
      </c>
      <c r="G43" s="57">
        <v>0</v>
      </c>
      <c r="H43" s="57">
        <v>0</v>
      </c>
      <c r="I43" s="57">
        <v>173000</v>
      </c>
      <c r="J43" s="57">
        <v>70000</v>
      </c>
      <c r="K43" s="57">
        <v>851000</v>
      </c>
      <c r="L43" s="58">
        <v>668000</v>
      </c>
      <c r="M43" s="58">
        <v>23000</v>
      </c>
      <c r="N43" s="58">
        <v>1174847</v>
      </c>
      <c r="O43" s="59">
        <v>1256214</v>
      </c>
      <c r="P43" s="59">
        <v>7875</v>
      </c>
      <c r="Q43" s="59">
        <v>8320</v>
      </c>
      <c r="R43" s="59">
        <v>1248334</v>
      </c>
      <c r="S43" s="59">
        <v>1344450</v>
      </c>
      <c r="T43" s="59">
        <v>20061</v>
      </c>
      <c r="U43" s="59">
        <v>947358</v>
      </c>
      <c r="V43" s="59">
        <v>2380617</v>
      </c>
      <c r="W43" s="59">
        <v>2131440</v>
      </c>
      <c r="X43" s="60">
        <v>1987282</v>
      </c>
      <c r="Y43" s="61">
        <v>0</v>
      </c>
      <c r="Z43" s="7"/>
      <c r="AA43" s="109">
        <f t="shared" si="0"/>
        <v>1133195.1</v>
      </c>
      <c r="AH43" s="7"/>
    </row>
    <row r="44" spans="1:34" s="8" customFormat="1" ht="12" customHeight="1">
      <c r="A44" s="65" t="s">
        <v>34</v>
      </c>
      <c r="B44" s="70">
        <f aca="true" t="shared" si="10" ref="B44:R44">SUM(B33:B37)+B28</f>
        <v>3787000</v>
      </c>
      <c r="C44" s="70">
        <f t="shared" si="10"/>
        <v>4001000</v>
      </c>
      <c r="D44" s="70">
        <f t="shared" si="10"/>
        <v>3552000</v>
      </c>
      <c r="E44" s="70">
        <f t="shared" si="10"/>
        <v>3499000</v>
      </c>
      <c r="F44" s="70">
        <f t="shared" si="10"/>
        <v>3955000</v>
      </c>
      <c r="G44" s="70">
        <f t="shared" si="10"/>
        <v>3944000</v>
      </c>
      <c r="H44" s="70">
        <f t="shared" si="10"/>
        <v>3596000</v>
      </c>
      <c r="I44" s="70">
        <f t="shared" si="10"/>
        <v>4097000</v>
      </c>
      <c r="J44" s="70">
        <f t="shared" si="10"/>
        <v>5062000</v>
      </c>
      <c r="K44" s="70">
        <f t="shared" si="10"/>
        <v>4651000</v>
      </c>
      <c r="L44" s="71">
        <f t="shared" si="10"/>
        <v>4787000</v>
      </c>
      <c r="M44" s="71">
        <f t="shared" si="10"/>
        <v>4617000</v>
      </c>
      <c r="N44" s="71">
        <f t="shared" si="10"/>
        <v>6253872.2043</v>
      </c>
      <c r="O44" s="72">
        <f>SUM(O33:O37)+O28</f>
        <v>5700600</v>
      </c>
      <c r="P44" s="72">
        <f>SUM(P33:P37)+P28</f>
        <v>6367162</v>
      </c>
      <c r="Q44" s="72">
        <f t="shared" si="10"/>
        <v>6324370</v>
      </c>
      <c r="R44" s="72">
        <f t="shared" si="10"/>
        <v>5841388</v>
      </c>
      <c r="S44" s="72">
        <f aca="true" t="shared" si="11" ref="S44:Y44">SUM(S33:S37)+S28</f>
        <v>5922802</v>
      </c>
      <c r="T44" s="72">
        <f t="shared" si="11"/>
        <v>6359525</v>
      </c>
      <c r="U44" s="72">
        <f t="shared" si="11"/>
        <v>6580502</v>
      </c>
      <c r="V44" s="72">
        <f t="shared" si="11"/>
        <v>6959192</v>
      </c>
      <c r="W44" s="72">
        <f t="shared" si="11"/>
        <v>7308180</v>
      </c>
      <c r="X44" s="151">
        <f>SUM(X33:X37)+X28</f>
        <v>7603275</v>
      </c>
      <c r="Y44" s="73">
        <f t="shared" si="11"/>
        <v>551974</v>
      </c>
      <c r="Z44" s="7"/>
      <c r="AA44" s="112">
        <f t="shared" si="0"/>
        <v>6496699.6</v>
      </c>
      <c r="AH44" s="7"/>
    </row>
    <row r="45" spans="1:34" s="8" customFormat="1" ht="12" customHeight="1">
      <c r="A45" s="74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81"/>
      <c r="P45" s="81"/>
      <c r="Q45" s="81"/>
      <c r="R45" s="81"/>
      <c r="S45" s="81"/>
      <c r="T45" s="81"/>
      <c r="U45" s="81"/>
      <c r="V45" s="81"/>
      <c r="W45" s="81"/>
      <c r="X45" s="153"/>
      <c r="Y45" s="82"/>
      <c r="Z45" s="7"/>
      <c r="AA45" s="109"/>
      <c r="AH45" s="7"/>
    </row>
    <row r="46" spans="1:34" s="8" customFormat="1" ht="12" customHeight="1">
      <c r="A46" s="65" t="s">
        <v>47</v>
      </c>
      <c r="B46" s="70">
        <f aca="true" t="shared" si="12" ref="B46:R46">+B25-B44</f>
        <v>622000</v>
      </c>
      <c r="C46" s="70">
        <f t="shared" si="12"/>
        <v>1130000</v>
      </c>
      <c r="D46" s="70">
        <f t="shared" si="12"/>
        <v>712000</v>
      </c>
      <c r="E46" s="70">
        <f t="shared" si="12"/>
        <v>1048000</v>
      </c>
      <c r="F46" s="70">
        <f t="shared" si="12"/>
        <v>1364000</v>
      </c>
      <c r="G46" s="70">
        <f t="shared" si="12"/>
        <v>477000</v>
      </c>
      <c r="H46" s="70">
        <f t="shared" si="12"/>
        <v>608000</v>
      </c>
      <c r="I46" s="70">
        <f t="shared" si="12"/>
        <v>1354000</v>
      </c>
      <c r="J46" s="70">
        <f t="shared" si="12"/>
        <v>1311000</v>
      </c>
      <c r="K46" s="70">
        <f t="shared" si="12"/>
        <v>1228000</v>
      </c>
      <c r="L46" s="71">
        <f t="shared" si="12"/>
        <v>599000</v>
      </c>
      <c r="M46" s="71">
        <f t="shared" si="12"/>
        <v>1048000</v>
      </c>
      <c r="N46" s="71">
        <f t="shared" si="12"/>
        <v>678314.7956999997</v>
      </c>
      <c r="O46" s="72">
        <f>+O25-O44</f>
        <v>1289624</v>
      </c>
      <c r="P46" s="72">
        <f>+P25-P44</f>
        <v>1097224</v>
      </c>
      <c r="Q46" s="72">
        <f t="shared" si="12"/>
        <v>875351</v>
      </c>
      <c r="R46" s="72">
        <f t="shared" si="12"/>
        <v>1847267</v>
      </c>
      <c r="S46" s="72">
        <f aca="true" t="shared" si="13" ref="S46:Y46">+S25-S44</f>
        <v>1618654</v>
      </c>
      <c r="T46" s="72">
        <f t="shared" si="13"/>
        <v>1285087</v>
      </c>
      <c r="U46" s="72">
        <f t="shared" si="13"/>
        <v>1128098</v>
      </c>
      <c r="V46" s="72">
        <f t="shared" si="13"/>
        <v>1557945</v>
      </c>
      <c r="W46" s="72">
        <f t="shared" si="13"/>
        <v>1501954</v>
      </c>
      <c r="X46" s="151">
        <f t="shared" si="13"/>
        <v>1450824</v>
      </c>
      <c r="Y46" s="73">
        <f t="shared" si="13"/>
        <v>1119283</v>
      </c>
      <c r="Z46" s="7"/>
      <c r="AA46" s="112">
        <f t="shared" si="0"/>
        <v>1365202.8</v>
      </c>
      <c r="AH46" s="7"/>
    </row>
    <row r="47" spans="1:34" s="8" customFormat="1" ht="12" customHeight="1">
      <c r="A47" s="65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1"/>
      <c r="N47" s="71"/>
      <c r="O47" s="72"/>
      <c r="P47" s="72"/>
      <c r="Q47" s="72"/>
      <c r="R47" s="72"/>
      <c r="S47" s="72"/>
      <c r="T47" s="72"/>
      <c r="U47" s="72"/>
      <c r="V47" s="72"/>
      <c r="W47" s="72"/>
      <c r="X47" s="151"/>
      <c r="Y47" s="73"/>
      <c r="Z47" s="7"/>
      <c r="AA47" s="109"/>
      <c r="AH47" s="7"/>
    </row>
    <row r="48" spans="1:34" s="8" customFormat="1" ht="12" customHeight="1">
      <c r="A48" s="56" t="s">
        <v>8</v>
      </c>
      <c r="B48" s="57">
        <v>245800</v>
      </c>
      <c r="C48" s="57">
        <v>275300</v>
      </c>
      <c r="D48" s="57">
        <v>252600</v>
      </c>
      <c r="E48" s="57">
        <v>247500</v>
      </c>
      <c r="F48" s="57">
        <v>273000</v>
      </c>
      <c r="G48" s="57">
        <v>272900</v>
      </c>
      <c r="H48" s="57">
        <v>273200</v>
      </c>
      <c r="I48" s="57">
        <v>307600</v>
      </c>
      <c r="J48" s="57">
        <v>341900</v>
      </c>
      <c r="K48" s="57">
        <v>248800</v>
      </c>
      <c r="L48" s="57">
        <v>297300</v>
      </c>
      <c r="M48" s="58">
        <f aca="true" t="shared" si="14" ref="M48:R48">SUM(M28/12)</f>
        <v>324000</v>
      </c>
      <c r="N48" s="58">
        <f t="shared" si="14"/>
        <v>366515.75</v>
      </c>
      <c r="O48" s="58">
        <f t="shared" si="14"/>
        <v>327316.6666666667</v>
      </c>
      <c r="P48" s="58">
        <f t="shared" si="14"/>
        <v>481278.6666666667</v>
      </c>
      <c r="Q48" s="76">
        <f t="shared" si="14"/>
        <v>471510.25</v>
      </c>
      <c r="R48" s="76">
        <f t="shared" si="14"/>
        <v>337064.8333333333</v>
      </c>
      <c r="S48" s="76">
        <f aca="true" t="shared" si="15" ref="S48:X48">SUM(S28/12)</f>
        <v>334601.1666666667</v>
      </c>
      <c r="T48" s="76">
        <f t="shared" si="15"/>
        <v>475824.6666666667</v>
      </c>
      <c r="U48" s="76">
        <f t="shared" si="15"/>
        <v>412870.5</v>
      </c>
      <c r="V48" s="76">
        <f t="shared" si="15"/>
        <v>339149.25</v>
      </c>
      <c r="W48" s="76">
        <f t="shared" si="15"/>
        <v>395976</v>
      </c>
      <c r="X48" s="152">
        <f t="shared" si="15"/>
        <v>423224.8333333333</v>
      </c>
      <c r="Y48" s="62">
        <f>SUM(Y28/Y16)</f>
        <v>490274</v>
      </c>
      <c r="Z48" s="31"/>
      <c r="AA48" s="109">
        <f t="shared" si="0"/>
        <v>399881.7</v>
      </c>
      <c r="AH48" s="7"/>
    </row>
    <row r="49" spans="1:34" s="8" customFormat="1" ht="12" customHeight="1">
      <c r="A49" s="83" t="s">
        <v>9</v>
      </c>
      <c r="B49" s="50">
        <f aca="true" t="shared" si="16" ref="B49:L49">ROUND(+B46/B48,1)</f>
        <v>2.5</v>
      </c>
      <c r="C49" s="50">
        <f t="shared" si="16"/>
        <v>4.1</v>
      </c>
      <c r="D49" s="50">
        <f t="shared" si="16"/>
        <v>2.8</v>
      </c>
      <c r="E49" s="50">
        <f t="shared" si="16"/>
        <v>4.2</v>
      </c>
      <c r="F49" s="50">
        <f t="shared" si="16"/>
        <v>5</v>
      </c>
      <c r="G49" s="50">
        <f t="shared" si="16"/>
        <v>1.7</v>
      </c>
      <c r="H49" s="50">
        <f t="shared" si="16"/>
        <v>2.2</v>
      </c>
      <c r="I49" s="50">
        <f t="shared" si="16"/>
        <v>4.4</v>
      </c>
      <c r="J49" s="50">
        <f t="shared" si="16"/>
        <v>3.8</v>
      </c>
      <c r="K49" s="50">
        <f t="shared" si="16"/>
        <v>4.9</v>
      </c>
      <c r="L49" s="50">
        <f t="shared" si="16"/>
        <v>2</v>
      </c>
      <c r="M49" s="84">
        <f aca="true" t="shared" si="17" ref="M49:Y49">ROUND(+M46/M48,1)</f>
        <v>3.2</v>
      </c>
      <c r="N49" s="84">
        <f t="shared" si="17"/>
        <v>1.9</v>
      </c>
      <c r="O49" s="84">
        <f t="shared" si="17"/>
        <v>3.9</v>
      </c>
      <c r="P49" s="84">
        <f t="shared" si="17"/>
        <v>2.3</v>
      </c>
      <c r="Q49" s="85">
        <f t="shared" si="17"/>
        <v>1.9</v>
      </c>
      <c r="R49" s="85">
        <f t="shared" si="17"/>
        <v>5.5</v>
      </c>
      <c r="S49" s="85">
        <f aca="true" t="shared" si="18" ref="S49:X49">ROUND(+S46/S48,1)</f>
        <v>4.8</v>
      </c>
      <c r="T49" s="85">
        <f t="shared" si="18"/>
        <v>2.7</v>
      </c>
      <c r="U49" s="85">
        <f t="shared" si="18"/>
        <v>2.7</v>
      </c>
      <c r="V49" s="85">
        <f t="shared" si="18"/>
        <v>4.6</v>
      </c>
      <c r="W49" s="85">
        <f t="shared" si="18"/>
        <v>3.8</v>
      </c>
      <c r="X49" s="154">
        <f t="shared" si="18"/>
        <v>3.4</v>
      </c>
      <c r="Y49" s="48">
        <f t="shared" si="17"/>
        <v>2.3</v>
      </c>
      <c r="Z49" s="31"/>
      <c r="AA49" s="109">
        <f t="shared" si="0"/>
        <v>3.6</v>
      </c>
      <c r="AH49" s="7"/>
    </row>
    <row r="50" spans="1:34" s="8" customFormat="1" ht="12" customHeight="1" thickBot="1">
      <c r="A50" s="86"/>
      <c r="B50" s="87"/>
      <c r="C50" s="87"/>
      <c r="D50" s="87"/>
      <c r="E50" s="87"/>
      <c r="F50" s="87"/>
      <c r="G50" s="88"/>
      <c r="H50" s="87"/>
      <c r="I50" s="89"/>
      <c r="J50" s="88"/>
      <c r="K50" s="88"/>
      <c r="L50" s="88"/>
      <c r="M50" s="88"/>
      <c r="N50" s="88"/>
      <c r="O50" s="90"/>
      <c r="P50" s="90"/>
      <c r="Q50" s="90"/>
      <c r="R50" s="90"/>
      <c r="S50" s="90"/>
      <c r="T50" s="90"/>
      <c r="U50" s="90"/>
      <c r="V50" s="149"/>
      <c r="W50" s="90"/>
      <c r="X50" s="168"/>
      <c r="Y50" s="91"/>
      <c r="Z50" s="92"/>
      <c r="AA50" s="171"/>
      <c r="AH50" s="7"/>
    </row>
    <row r="51" spans="1:34" s="8" customFormat="1" ht="12" customHeight="1">
      <c r="A51" s="157" t="s">
        <v>39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92"/>
      <c r="R51" s="92"/>
      <c r="S51" s="92"/>
      <c r="T51" s="92"/>
      <c r="U51" s="92"/>
      <c r="V51" s="92"/>
      <c r="W51" s="92"/>
      <c r="X51" s="92"/>
      <c r="Y51" s="92"/>
      <c r="Z51" s="7"/>
      <c r="AA51" s="7"/>
      <c r="AH51" s="7"/>
    </row>
    <row r="52" spans="1:35" s="8" customFormat="1" ht="12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Z52" s="7"/>
      <c r="AA52" s="7"/>
      <c r="AI52" s="7"/>
    </row>
    <row r="53" spans="1:35" s="8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Z53" s="7"/>
      <c r="AA53" s="7"/>
      <c r="AI53" s="7"/>
    </row>
  </sheetData>
  <sheetProtection selectLockedCells="1"/>
  <mergeCells count="2">
    <mergeCell ref="A12:D12"/>
    <mergeCell ref="V8:AA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headerFooter alignWithMargins="0">
    <oddFooter>&amp;L&amp;8&amp;D&amp;C&amp;Z&amp;F&amp;R&amp;A</oddFooter>
  </headerFooter>
  <colBreaks count="1" manualBreakCount="1">
    <brk id="3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2024-04-23T06:27:17Z</cp:lastPrinted>
  <dcterms:created xsi:type="dcterms:W3CDTF">2001-11-06T11:30:11Z</dcterms:created>
  <dcterms:modified xsi:type="dcterms:W3CDTF">2024-04-25T05:26:34Z</dcterms:modified>
  <cp:category/>
  <cp:version/>
  <cp:contentType/>
  <cp:contentStatus/>
</cp:coreProperties>
</file>