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320" windowHeight="7485" tabRatio="914" activeTab="0"/>
  </bookViews>
  <sheets>
    <sheet name="Sunflower - Sonneblom" sheetId="1" r:id="rId1"/>
    <sheet name="Sheet1" sheetId="2" state="hidden" r:id="rId2"/>
  </sheets>
  <definedNames>
    <definedName name="_xlnm.Print_Area" localSheetId="0">'Sunflower - Sonneblom'!$A$1:$AA$42</definedName>
    <definedName name="Z_08A58373_3E62_4785_B4F4_740CB86BDCF3_.wvu.Cols" localSheetId="0" hidden="1">'Sunflower - Sonneblom'!$AB:$AD</definedName>
    <definedName name="Z_08A58373_3E62_4785_B4F4_740CB86BDCF3_.wvu.PrintArea" localSheetId="0" hidden="1">'Sunflower - Sonneblom'!$A$1:$AA$42</definedName>
    <definedName name="Z_69604B25_4693_4FEE_95EF_E266A99F8C25_.wvu.PrintArea" localSheetId="0" hidden="1">'Sunflower - Sonneblom'!$A$1:$AA$42</definedName>
    <definedName name="Z_7C6AF406_9A0A_4782_99DF_539BC103E94A_.wvu.Cols" localSheetId="0" hidden="1">'Sunflower - Sonneblom'!$AB:$AG</definedName>
    <definedName name="Z_D02F6AC9_F92F_40B9_BB3D_8166ADC743AE_.wvu.PrintArea" localSheetId="0" hidden="1">'Sunflower - Sonneblom'!$A$1:$AA$42</definedName>
    <definedName name="Z_E009EB0D_3578_4CB4_9DE8_90E33027B23A_.wvu.Cols" localSheetId="0" hidden="1">'Sunflower - Sonneblom'!$AB:$AD</definedName>
    <definedName name="Z_E009EB0D_3578_4CB4_9DE8_90E33027B23A_.wvu.PrintArea" localSheetId="0" hidden="1">'Sunflower - Sonneblom'!$A$1:$AA$42</definedName>
    <definedName name="Z_E17AECA6_3D6E_443C_9417_C372E74FBCC5_.wvu.Cols" localSheetId="0" hidden="1">'Sunflower - Sonneblom'!$AB:$AD</definedName>
    <definedName name="Z_E17AECA6_3D6E_443C_9417_C372E74FBCC5_.wvu.PrintArea" localSheetId="0" hidden="1">'Sunflower - Sonneblom'!$A$1:$AA$42</definedName>
    <definedName name="Z_F7A6BB86_F1CA_4BFC_AE35_08554018CFE4_.wvu.Cols" localSheetId="0" hidden="1">'Sunflower - Sonneblom'!$AB:$AD</definedName>
    <definedName name="Z_F7A6BB86_F1CA_4BFC_AE35_08554018CFE4_.wvu.PrintArea" localSheetId="0" hidden="1">'Sunflower - Sonneblom'!$A$1:$AA$42</definedName>
  </definedNames>
  <calcPr fullCalcOnLoad="1"/>
</workbook>
</file>

<file path=xl/sharedStrings.xml><?xml version="1.0" encoding="utf-8"?>
<sst xmlns="http://schemas.openxmlformats.org/spreadsheetml/2006/main" count="56" uniqueCount="56">
  <si>
    <t>Surplus</t>
  </si>
  <si>
    <t>98/99</t>
  </si>
  <si>
    <t>99/00</t>
  </si>
  <si>
    <t>00/01</t>
  </si>
  <si>
    <t>01/02</t>
  </si>
  <si>
    <t>Prod deliveries</t>
  </si>
  <si>
    <t>Imports</t>
  </si>
  <si>
    <t>Processed</t>
  </si>
  <si>
    <t xml:space="preserve"> -animal</t>
  </si>
  <si>
    <t xml:space="preserve"> -human</t>
  </si>
  <si>
    <t>Net receipts(-)/disp(+)</t>
  </si>
  <si>
    <t>Deficit</t>
  </si>
  <si>
    <t>Exports</t>
  </si>
  <si>
    <t xml:space="preserve"> - processed p/month</t>
  </si>
  <si>
    <t xml:space="preserve"> - months' stock</t>
  </si>
  <si>
    <t>02/03</t>
  </si>
  <si>
    <t>03/04</t>
  </si>
  <si>
    <t>04/05</t>
  </si>
  <si>
    <t>05/06</t>
  </si>
  <si>
    <t>06/07</t>
  </si>
  <si>
    <t>07/08</t>
  </si>
  <si>
    <t xml:space="preserve"> -crush (oil and oilcake)</t>
  </si>
  <si>
    <t>08/09</t>
  </si>
  <si>
    <t>09/10</t>
  </si>
  <si>
    <t>10/11</t>
  </si>
  <si>
    <t>11/12</t>
  </si>
  <si>
    <t>12/13</t>
  </si>
  <si>
    <t>Current</t>
  </si>
  <si>
    <t>Season</t>
  </si>
  <si>
    <t>Season (Mar - Feb)</t>
  </si>
  <si>
    <t>Withdrawn by producers</t>
  </si>
  <si>
    <t>Released to end-consumers</t>
  </si>
  <si>
    <t>Seed for planting purposes</t>
  </si>
  <si>
    <t>CEC (Crop Estimate)</t>
  </si>
  <si>
    <t>Total Supply</t>
  </si>
  <si>
    <t>SUPPLY</t>
  </si>
  <si>
    <t>DEMAND</t>
  </si>
  <si>
    <t>Total Demand</t>
  </si>
  <si>
    <t>10 Year</t>
  </si>
  <si>
    <t>average</t>
  </si>
  <si>
    <t>Ending Stock (28 Feb)</t>
  </si>
  <si>
    <t>***</t>
  </si>
  <si>
    <t>13/14</t>
  </si>
  <si>
    <t>SUNFLOWERSEED: SUPPLY AND DEMAND TABLE BASED ON SAGIS' INFO (TON)</t>
  </si>
  <si>
    <r>
      <t xml:space="preserve">Opening stock     </t>
    </r>
    <r>
      <rPr>
        <b/>
        <sz val="10"/>
        <rFont val="Arial"/>
        <family val="2"/>
      </rPr>
      <t>(1 Mar)</t>
    </r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</si>
  <si>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</si>
  <si>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</si>
  <si>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</si>
  <si>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</si>
  <si>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</si>
  <si>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</si>
  <si>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</si>
  <si>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</si>
  <si>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2011/12 - 2020/21</t>
  </si>
  <si>
    <t>Publication date: 2021-07-27</t>
  </si>
  <si>
    <t>Mrt - Jun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</si>
</sst>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 Black"/>
      <family val="2"/>
    </font>
    <font>
      <b/>
      <sz val="9"/>
      <name val="Arial Black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72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57" applyFill="1">
      <alignment/>
      <protection/>
    </xf>
    <xf numFmtId="0" fontId="5" fillId="33" borderId="0" xfId="57" applyFont="1" applyFill="1">
      <alignment/>
      <protection/>
    </xf>
    <xf numFmtId="0" fontId="4" fillId="33" borderId="0" xfId="57" applyFont="1" applyFill="1">
      <alignment/>
      <protection/>
    </xf>
    <xf numFmtId="0" fontId="4" fillId="33" borderId="0" xfId="57" applyFont="1" applyFill="1" applyBorder="1">
      <alignment/>
      <protection/>
    </xf>
    <xf numFmtId="0" fontId="6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17" fontId="0" fillId="33" borderId="21" xfId="0" applyNumberFormat="1" applyFont="1" applyFill="1" applyBorder="1" applyAlignment="1" applyProtection="1" quotePrefix="1">
      <alignment horizontal="center" vertical="center"/>
      <protection/>
    </xf>
    <xf numFmtId="0" fontId="0" fillId="33" borderId="21" xfId="0" applyFont="1" applyFill="1" applyBorder="1" applyAlignment="1" applyProtection="1" quotePrefix="1">
      <alignment horizontal="center" vertical="center"/>
      <protection/>
    </xf>
    <xf numFmtId="16" fontId="0" fillId="33" borderId="22" xfId="0" applyNumberFormat="1" applyFont="1" applyFill="1" applyBorder="1" applyAlignment="1" applyProtection="1" quotePrefix="1">
      <alignment horizontal="center" vertical="center"/>
      <protection/>
    </xf>
    <xf numFmtId="16" fontId="0" fillId="33" borderId="22" xfId="0" applyNumberFormat="1" applyFont="1" applyFill="1" applyBorder="1" applyAlignment="1" applyProtection="1" quotePrefix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17" fontId="0" fillId="33" borderId="24" xfId="0" applyNumberFormat="1" applyFont="1" applyFill="1" applyBorder="1" applyAlignment="1" applyProtection="1">
      <alignment horizontal="center" vertical="center"/>
      <protection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 applyProtection="1">
      <alignment horizontal="center" vertical="center"/>
      <protection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172" fontId="0" fillId="33" borderId="26" xfId="0" applyNumberFormat="1" applyFont="1" applyFill="1" applyBorder="1" applyAlignment="1" applyProtection="1">
      <alignment vertical="center"/>
      <protection/>
    </xf>
    <xf numFmtId="3" fontId="0" fillId="33" borderId="28" xfId="0" applyNumberFormat="1" applyFont="1" applyFill="1" applyBorder="1" applyAlignment="1" applyProtection="1">
      <alignment vertical="center"/>
      <protection/>
    </xf>
    <xf numFmtId="3" fontId="0" fillId="33" borderId="29" xfId="0" applyNumberFormat="1" applyFont="1" applyFill="1" applyBorder="1" applyAlignment="1" applyProtection="1">
      <alignment vertical="center"/>
      <protection/>
    </xf>
    <xf numFmtId="3" fontId="0" fillId="33" borderId="28" xfId="0" applyNumberFormat="1" applyFont="1" applyFill="1" applyBorder="1" applyAlignment="1" applyProtection="1">
      <alignment vertical="center"/>
      <protection locked="0"/>
    </xf>
    <xf numFmtId="3" fontId="0" fillId="33" borderId="30" xfId="0" applyNumberFormat="1" applyFont="1" applyFill="1" applyBorder="1" applyAlignment="1" applyProtection="1">
      <alignment vertical="center"/>
      <protection locked="0"/>
    </xf>
    <xf numFmtId="3" fontId="0" fillId="33" borderId="29" xfId="0" applyNumberFormat="1" applyFont="1" applyFill="1" applyBorder="1" applyAlignment="1" applyProtection="1">
      <alignment vertical="center"/>
      <protection locked="0"/>
    </xf>
    <xf numFmtId="3" fontId="0" fillId="33" borderId="31" xfId="0" applyNumberFormat="1" applyFont="1" applyFill="1" applyBorder="1" applyAlignment="1" applyProtection="1">
      <alignment vertical="center"/>
      <protection locked="0"/>
    </xf>
    <xf numFmtId="3" fontId="0" fillId="33" borderId="25" xfId="0" applyNumberFormat="1" applyFont="1" applyFill="1" applyBorder="1" applyAlignment="1" applyProtection="1">
      <alignment vertical="center"/>
      <protection locked="0"/>
    </xf>
    <xf numFmtId="3" fontId="0" fillId="33" borderId="16" xfId="0" applyNumberFormat="1" applyFont="1" applyFill="1" applyBorder="1" applyAlignment="1" applyProtection="1">
      <alignment vertical="center"/>
      <protection locked="0"/>
    </xf>
    <xf numFmtId="3" fontId="0" fillId="33" borderId="25" xfId="0" applyNumberFormat="1" applyFont="1" applyFill="1" applyBorder="1" applyAlignment="1" applyProtection="1">
      <alignment vertical="center"/>
      <protection/>
    </xf>
    <xf numFmtId="172" fontId="0" fillId="33" borderId="32" xfId="0" applyNumberFormat="1" applyFont="1" applyFill="1" applyBorder="1" applyAlignment="1" applyProtection="1">
      <alignment vertical="center"/>
      <protection/>
    </xf>
    <xf numFmtId="3" fontId="0" fillId="33" borderId="30" xfId="0" applyNumberFormat="1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3" fontId="0" fillId="33" borderId="28" xfId="0" applyNumberFormat="1" applyFont="1" applyFill="1" applyBorder="1" applyAlignment="1" applyProtection="1">
      <alignment horizontal="center" vertical="center"/>
      <protection/>
    </xf>
    <xf numFmtId="3" fontId="0" fillId="33" borderId="29" xfId="0" applyNumberFormat="1" applyFont="1" applyFill="1" applyBorder="1" applyAlignment="1" applyProtection="1">
      <alignment horizontal="center" vertical="center"/>
      <protection/>
    </xf>
    <xf numFmtId="3" fontId="0" fillId="33" borderId="28" xfId="0" applyNumberFormat="1" applyFont="1" applyFill="1" applyBorder="1" applyAlignment="1" applyProtection="1">
      <alignment horizontal="center" vertical="center"/>
      <protection locked="0"/>
    </xf>
    <xf numFmtId="3" fontId="0" fillId="33" borderId="30" xfId="0" applyNumberFormat="1" applyFont="1" applyFill="1" applyBorder="1" applyAlignment="1" applyProtection="1">
      <alignment horizontal="center" vertical="center"/>
      <protection locked="0"/>
    </xf>
    <xf numFmtId="3" fontId="0" fillId="33" borderId="29" xfId="0" applyNumberFormat="1" applyFont="1" applyFill="1" applyBorder="1" applyAlignment="1" applyProtection="1">
      <alignment horizontal="center" vertical="center"/>
      <protection locked="0"/>
    </xf>
    <xf numFmtId="3" fontId="0" fillId="33" borderId="31" xfId="0" applyNumberFormat="1" applyFont="1" applyFill="1" applyBorder="1" applyAlignment="1" applyProtection="1">
      <alignment horizontal="center" vertical="center"/>
      <protection locked="0"/>
    </xf>
    <xf numFmtId="3" fontId="0" fillId="33" borderId="16" xfId="0" applyNumberFormat="1" applyFont="1" applyFill="1" applyBorder="1" applyAlignment="1" applyProtection="1">
      <alignment horizontal="center" vertical="center"/>
      <protection locked="0"/>
    </xf>
    <xf numFmtId="3" fontId="0" fillId="33" borderId="25" xfId="0" applyNumberFormat="1" applyFont="1" applyFill="1" applyBorder="1" applyAlignment="1" applyProtection="1">
      <alignment horizontal="center" vertical="center"/>
      <protection/>
    </xf>
    <xf numFmtId="0" fontId="0" fillId="33" borderId="32" xfId="0" applyFont="1" applyFill="1" applyBorder="1" applyAlignment="1" applyProtection="1">
      <alignment vertical="center"/>
      <protection/>
    </xf>
    <xf numFmtId="3" fontId="0" fillId="33" borderId="28" xfId="57" applyNumberFormat="1" applyFont="1" applyFill="1" applyBorder="1">
      <alignment/>
      <protection/>
    </xf>
    <xf numFmtId="3" fontId="0" fillId="33" borderId="28" xfId="0" applyNumberFormat="1" applyFont="1" applyFill="1" applyBorder="1" applyAlignment="1">
      <alignment/>
    </xf>
    <xf numFmtId="3" fontId="0" fillId="33" borderId="29" xfId="0" applyNumberFormat="1" applyFill="1" applyBorder="1" applyAlignment="1">
      <alignment/>
    </xf>
    <xf numFmtId="3" fontId="0" fillId="33" borderId="28" xfId="0" applyNumberFormat="1" applyFill="1" applyBorder="1" applyAlignment="1">
      <alignment/>
    </xf>
    <xf numFmtId="3" fontId="0" fillId="33" borderId="30" xfId="0" applyNumberFormat="1" applyFill="1" applyBorder="1" applyAlignment="1">
      <alignment/>
    </xf>
    <xf numFmtId="3" fontId="0" fillId="33" borderId="25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33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34" xfId="0" applyNumberFormat="1" applyFill="1" applyBorder="1" applyAlignment="1">
      <alignment/>
    </xf>
    <xf numFmtId="172" fontId="3" fillId="33" borderId="32" xfId="0" applyNumberFormat="1" applyFont="1" applyFill="1" applyBorder="1" applyAlignment="1" applyProtection="1">
      <alignment vertical="center"/>
      <protection/>
    </xf>
    <xf numFmtId="3" fontId="3" fillId="33" borderId="28" xfId="0" applyNumberFormat="1" applyFont="1" applyFill="1" applyBorder="1" applyAlignment="1" applyProtection="1">
      <alignment vertical="center"/>
      <protection/>
    </xf>
    <xf numFmtId="3" fontId="3" fillId="33" borderId="29" xfId="0" applyNumberFormat="1" applyFont="1" applyFill="1" applyBorder="1" applyAlignment="1" applyProtection="1">
      <alignment vertical="center"/>
      <protection/>
    </xf>
    <xf numFmtId="3" fontId="3" fillId="33" borderId="28" xfId="0" applyNumberFormat="1" applyFont="1" applyFill="1" applyBorder="1" applyAlignment="1">
      <alignment vertical="center"/>
    </xf>
    <xf numFmtId="3" fontId="3" fillId="33" borderId="30" xfId="0" applyNumberFormat="1" applyFont="1" applyFill="1" applyBorder="1" applyAlignment="1">
      <alignment vertical="center"/>
    </xf>
    <xf numFmtId="3" fontId="3" fillId="33" borderId="29" xfId="0" applyNumberFormat="1" applyFont="1" applyFill="1" applyBorder="1" applyAlignment="1">
      <alignment vertical="center"/>
    </xf>
    <xf numFmtId="3" fontId="3" fillId="33" borderId="25" xfId="0" applyNumberFormat="1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vertical="center"/>
    </xf>
    <xf numFmtId="3" fontId="3" fillId="33" borderId="25" xfId="0" applyNumberFormat="1" applyFont="1" applyFill="1" applyBorder="1" applyAlignment="1" applyProtection="1">
      <alignment vertical="center"/>
      <protection/>
    </xf>
    <xf numFmtId="3" fontId="3" fillId="33" borderId="30" xfId="0" applyNumberFormat="1" applyFont="1" applyFill="1" applyBorder="1" applyAlignment="1" applyProtection="1">
      <alignment vertical="center"/>
      <protection/>
    </xf>
    <xf numFmtId="3" fontId="3" fillId="33" borderId="31" xfId="0" applyNumberFormat="1" applyFont="1" applyFill="1" applyBorder="1" applyAlignment="1">
      <alignment vertical="center"/>
    </xf>
    <xf numFmtId="172" fontId="3" fillId="33" borderId="26" xfId="0" applyNumberFormat="1" applyFont="1" applyFill="1" applyBorder="1" applyAlignment="1" applyProtection="1">
      <alignment vertical="center"/>
      <protection/>
    </xf>
    <xf numFmtId="3" fontId="0" fillId="33" borderId="28" xfId="0" applyNumberFormat="1" applyFont="1" applyFill="1" applyBorder="1" applyAlignment="1">
      <alignment vertical="center"/>
    </xf>
    <xf numFmtId="3" fontId="0" fillId="33" borderId="30" xfId="0" applyNumberFormat="1" applyFont="1" applyFill="1" applyBorder="1" applyAlignment="1">
      <alignment vertical="center"/>
    </xf>
    <xf numFmtId="3" fontId="0" fillId="33" borderId="29" xfId="0" applyNumberFormat="1" applyFont="1" applyFill="1" applyBorder="1" applyAlignment="1">
      <alignment vertical="center"/>
    </xf>
    <xf numFmtId="3" fontId="0" fillId="33" borderId="25" xfId="0" applyNumberFormat="1" applyFont="1" applyFill="1" applyBorder="1" applyAlignment="1">
      <alignment vertical="center"/>
    </xf>
    <xf numFmtId="3" fontId="0" fillId="33" borderId="16" xfId="0" applyNumberFormat="1" applyFont="1" applyFill="1" applyBorder="1" applyAlignment="1">
      <alignment vertical="center"/>
    </xf>
    <xf numFmtId="3" fontId="0" fillId="33" borderId="31" xfId="0" applyNumberFormat="1" applyFont="1" applyFill="1" applyBorder="1" applyAlignment="1">
      <alignment vertical="center"/>
    </xf>
    <xf numFmtId="3" fontId="0" fillId="33" borderId="35" xfId="57" applyNumberFormat="1" applyFont="1" applyFill="1" applyBorder="1">
      <alignment/>
      <protection/>
    </xf>
    <xf numFmtId="3" fontId="0" fillId="33" borderId="29" xfId="0" applyNumberFormat="1" applyFont="1" applyFill="1" applyBorder="1" applyAlignment="1">
      <alignment/>
    </xf>
    <xf numFmtId="3" fontId="0" fillId="33" borderId="30" xfId="0" applyNumberFormat="1" applyFont="1" applyFill="1" applyBorder="1" applyAlignment="1">
      <alignment/>
    </xf>
    <xf numFmtId="3" fontId="0" fillId="33" borderId="31" xfId="0" applyNumberFormat="1" applyFont="1" applyFill="1" applyBorder="1" applyAlignment="1">
      <alignment/>
    </xf>
    <xf numFmtId="3" fontId="0" fillId="33" borderId="25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3" fontId="0" fillId="33" borderId="33" xfId="57" applyNumberFormat="1" applyFont="1" applyFill="1" applyBorder="1">
      <alignment/>
      <protection/>
    </xf>
    <xf numFmtId="177" fontId="0" fillId="33" borderId="26" xfId="0" applyNumberFormat="1" applyFont="1" applyFill="1" applyBorder="1" applyAlignment="1" applyProtection="1">
      <alignment vertical="center"/>
      <protection/>
    </xf>
    <xf numFmtId="177" fontId="0" fillId="33" borderId="28" xfId="0" applyNumberFormat="1" applyFont="1" applyFill="1" applyBorder="1" applyAlignment="1" applyProtection="1">
      <alignment vertical="center"/>
      <protection/>
    </xf>
    <xf numFmtId="177" fontId="0" fillId="33" borderId="29" xfId="0" applyNumberFormat="1" applyFont="1" applyFill="1" applyBorder="1" applyAlignment="1" applyProtection="1">
      <alignment vertical="center"/>
      <protection/>
    </xf>
    <xf numFmtId="177" fontId="0" fillId="33" borderId="28" xfId="0" applyNumberFormat="1" applyFont="1" applyFill="1" applyBorder="1" applyAlignment="1">
      <alignment vertical="center"/>
    </xf>
    <xf numFmtId="177" fontId="0" fillId="33" borderId="30" xfId="0" applyNumberFormat="1" applyFont="1" applyFill="1" applyBorder="1" applyAlignment="1">
      <alignment vertical="center"/>
    </xf>
    <xf numFmtId="177" fontId="0" fillId="33" borderId="29" xfId="0" applyNumberFormat="1" applyFont="1" applyFill="1" applyBorder="1" applyAlignment="1">
      <alignment vertical="center"/>
    </xf>
    <xf numFmtId="177" fontId="0" fillId="33" borderId="16" xfId="0" applyNumberFormat="1" applyFont="1" applyFill="1" applyBorder="1" applyAlignment="1">
      <alignment vertical="center"/>
    </xf>
    <xf numFmtId="177" fontId="0" fillId="33" borderId="25" xfId="0" applyNumberFormat="1" applyFont="1" applyFill="1" applyBorder="1" applyAlignment="1" applyProtection="1">
      <alignment vertical="center"/>
      <protection/>
    </xf>
    <xf numFmtId="0" fontId="3" fillId="33" borderId="36" xfId="0" applyFont="1" applyFill="1" applyBorder="1" applyAlignment="1" applyProtection="1">
      <alignment vertical="center"/>
      <protection/>
    </xf>
    <xf numFmtId="172" fontId="3" fillId="33" borderId="37" xfId="0" applyNumberFormat="1" applyFont="1" applyFill="1" applyBorder="1" applyAlignment="1" applyProtection="1">
      <alignment vertical="center"/>
      <protection/>
    </xf>
    <xf numFmtId="172" fontId="3" fillId="33" borderId="38" xfId="0" applyNumberFormat="1" applyFont="1" applyFill="1" applyBorder="1" applyAlignment="1" applyProtection="1">
      <alignment vertical="center"/>
      <protection/>
    </xf>
    <xf numFmtId="172" fontId="3" fillId="33" borderId="37" xfId="0" applyNumberFormat="1" applyFont="1" applyFill="1" applyBorder="1" applyAlignment="1">
      <alignment vertical="center"/>
    </xf>
    <xf numFmtId="172" fontId="3" fillId="33" borderId="17" xfId="0" applyNumberFormat="1" applyFont="1" applyFill="1" applyBorder="1" applyAlignment="1">
      <alignment vertical="center"/>
    </xf>
    <xf numFmtId="172" fontId="3" fillId="33" borderId="38" xfId="0" applyNumberFormat="1" applyFont="1" applyFill="1" applyBorder="1" applyAlignment="1">
      <alignment vertical="center"/>
    </xf>
    <xf numFmtId="172" fontId="3" fillId="33" borderId="39" xfId="0" applyNumberFormat="1" applyFont="1" applyFill="1" applyBorder="1" applyAlignment="1">
      <alignment vertical="center"/>
    </xf>
    <xf numFmtId="172" fontId="3" fillId="33" borderId="40" xfId="0" applyNumberFormat="1" applyFont="1" applyFill="1" applyBorder="1" applyAlignment="1">
      <alignment vertical="center"/>
    </xf>
    <xf numFmtId="172" fontId="3" fillId="33" borderId="16" xfId="0" applyNumberFormat="1" applyFont="1" applyFill="1" applyBorder="1" applyAlignment="1">
      <alignment vertical="center"/>
    </xf>
    <xf numFmtId="172" fontId="0" fillId="33" borderId="40" xfId="0" applyNumberFormat="1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/>
    </xf>
    <xf numFmtId="0" fontId="0" fillId="33" borderId="30" xfId="0" applyFont="1" applyFill="1" applyBorder="1" applyAlignment="1" applyProtection="1">
      <alignment horizontal="center" vertical="center"/>
      <protection/>
    </xf>
    <xf numFmtId="0" fontId="0" fillId="33" borderId="41" xfId="0" applyFont="1" applyFill="1" applyBorder="1" applyAlignment="1" applyProtection="1">
      <alignment vertical="center"/>
      <protection/>
    </xf>
    <xf numFmtId="0" fontId="0" fillId="33" borderId="42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177" fontId="0" fillId="33" borderId="31" xfId="0" applyNumberFormat="1" applyFont="1" applyFill="1" applyBorder="1" applyAlignment="1">
      <alignment vertical="center"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0" fillId="33" borderId="44" xfId="0" applyFont="1" applyFill="1" applyBorder="1" applyAlignment="1" applyProtection="1">
      <alignment horizontal="center" vertical="center"/>
      <protection locked="0"/>
    </xf>
    <xf numFmtId="0" fontId="3" fillId="33" borderId="45" xfId="0" applyFont="1" applyFill="1" applyBorder="1" applyAlignment="1" applyProtection="1">
      <alignment horizontal="center" vertical="center"/>
      <protection locked="0"/>
    </xf>
    <xf numFmtId="0" fontId="3" fillId="33" borderId="46" xfId="0" applyFont="1" applyFill="1" applyBorder="1" applyAlignment="1" applyProtection="1">
      <alignment horizontal="center" vertical="center"/>
      <protection locked="0"/>
    </xf>
    <xf numFmtId="0" fontId="3" fillId="33" borderId="43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0" fillId="33" borderId="47" xfId="0" applyFont="1" applyFill="1" applyBorder="1" applyAlignment="1" applyProtection="1">
      <alignment horizontal="center" vertical="center"/>
      <protection locked="0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3" fontId="0" fillId="33" borderId="3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48" xfId="0" applyNumberFormat="1" applyFont="1" applyFill="1" applyBorder="1" applyAlignment="1">
      <alignment vertical="center"/>
    </xf>
    <xf numFmtId="177" fontId="0" fillId="33" borderId="48" xfId="0" applyNumberFormat="1" applyFont="1" applyFill="1" applyBorder="1" applyAlignment="1">
      <alignment vertical="center"/>
    </xf>
    <xf numFmtId="0" fontId="3" fillId="33" borderId="49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32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4</xdr:col>
      <xdr:colOff>66675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0</xdr:row>
      <xdr:rowOff>0</xdr:rowOff>
    </xdr:from>
    <xdr:to>
      <xdr:col>11</xdr:col>
      <xdr:colOff>561975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0"/>
          <a:ext cx="457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0</xdr:row>
      <xdr:rowOff>0</xdr:rowOff>
    </xdr:from>
    <xdr:to>
      <xdr:col>4</xdr:col>
      <xdr:colOff>66675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0</xdr:row>
      <xdr:rowOff>0</xdr:rowOff>
    </xdr:from>
    <xdr:to>
      <xdr:col>11</xdr:col>
      <xdr:colOff>561975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0"/>
          <a:ext cx="457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10</xdr:col>
      <xdr:colOff>314325</xdr:colOff>
      <xdr:row>6</xdr:row>
      <xdr:rowOff>123825</xdr:rowOff>
    </xdr:to>
    <xdr:pic>
      <xdr:nvPicPr>
        <xdr:cNvPr id="5" name="Picture 6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47625" y="28575"/>
          <a:ext cx="6543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theme="0" tint="-0.24997000396251678"/>
    <pageSetUpPr fitToPage="1"/>
  </sheetPr>
  <dimension ref="A1:AJ42"/>
  <sheetViews>
    <sheetView tabSelected="1" zoomScale="85" zoomScaleNormal="85" zoomScaleSheetLayoutView="70" zoomScalePageLayoutView="0" workbookViewId="0" topLeftCell="A1">
      <pane xSplit="1" ySplit="14" topLeftCell="J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U44" sqref="U44"/>
    </sheetView>
  </sheetViews>
  <sheetFormatPr defaultColWidth="9.140625" defaultRowHeight="12.75"/>
  <cols>
    <col min="1" max="1" width="30.140625" style="5" customWidth="1"/>
    <col min="2" max="3" width="9.140625" style="5" hidden="1" customWidth="1"/>
    <col min="4" max="16" width="9.140625" style="5" customWidth="1"/>
    <col min="17" max="20" width="9.28125" style="5" customWidth="1"/>
    <col min="21" max="25" width="9.140625" style="5" customWidth="1"/>
    <col min="26" max="26" width="0.85546875" style="5" customWidth="1"/>
    <col min="27" max="27" width="15.28125" style="5" customWidth="1"/>
    <col min="28" max="16384" width="9.140625" style="5" customWidth="1"/>
  </cols>
  <sheetData>
    <row r="1" spans="1:27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1"/>
      <c r="R1" s="1"/>
      <c r="S1" s="1"/>
      <c r="T1" s="1"/>
      <c r="U1" s="1"/>
      <c r="V1" s="1"/>
      <c r="W1" s="1"/>
      <c r="X1" s="1"/>
      <c r="Y1" s="1"/>
      <c r="Z1" s="1"/>
      <c r="AA1" s="4"/>
    </row>
    <row r="2" spans="1:27" ht="14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  <c r="Z2" s="1"/>
      <c r="AA2" s="4"/>
    </row>
    <row r="3" spans="1:27" ht="14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1"/>
      <c r="R3" s="1"/>
      <c r="S3" s="1"/>
      <c r="T3" s="1"/>
      <c r="U3" s="1"/>
      <c r="V3" s="1"/>
      <c r="W3" s="1"/>
      <c r="X3" s="1"/>
      <c r="Y3" s="1"/>
      <c r="Z3" s="1"/>
      <c r="AA3" s="4"/>
    </row>
    <row r="4" spans="1:27" ht="14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  <c r="Z4" s="1"/>
      <c r="AA4" s="4"/>
    </row>
    <row r="5" spans="1:27" ht="14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4"/>
    </row>
    <row r="6" spans="1:27" ht="14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1"/>
      <c r="R6" s="1"/>
      <c r="S6" s="1"/>
      <c r="T6" s="1"/>
      <c r="U6" s="1"/>
      <c r="V6" s="1"/>
      <c r="W6" s="1"/>
      <c r="X6" s="1"/>
      <c r="Y6" s="1"/>
      <c r="Z6" s="1"/>
      <c r="AA6" s="4"/>
    </row>
    <row r="7" spans="1:36" ht="14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  <c r="Q7" s="1"/>
      <c r="R7" s="1"/>
      <c r="S7" s="1"/>
      <c r="T7" s="1"/>
      <c r="U7" s="1"/>
      <c r="V7" s="1"/>
      <c r="W7" s="1"/>
      <c r="X7" s="1"/>
      <c r="Y7" s="1"/>
      <c r="Z7" s="1"/>
      <c r="AA7" s="4"/>
      <c r="AB7" s="6"/>
      <c r="AC7" s="7"/>
      <c r="AD7" s="6"/>
      <c r="AE7" s="6"/>
      <c r="AF7" s="6"/>
      <c r="AG7" s="6"/>
      <c r="AH7" s="6"/>
      <c r="AI7" s="8"/>
      <c r="AJ7" s="9"/>
    </row>
    <row r="8" spans="1:36" ht="14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3"/>
      <c r="Q8" s="1"/>
      <c r="R8" s="1"/>
      <c r="S8" s="1"/>
      <c r="T8" s="1"/>
      <c r="U8" s="1"/>
      <c r="V8" s="1"/>
      <c r="W8" s="1"/>
      <c r="X8" s="1"/>
      <c r="Y8" s="1"/>
      <c r="Z8" s="1"/>
      <c r="AA8" s="4"/>
      <c r="AB8" s="6"/>
      <c r="AC8" s="7"/>
      <c r="AD8" s="6"/>
      <c r="AE8" s="6"/>
      <c r="AF8" s="6"/>
      <c r="AG8" s="6"/>
      <c r="AH8" s="6"/>
      <c r="AI8" s="8"/>
      <c r="AJ8" s="9"/>
    </row>
    <row r="9" spans="1:27" ht="16.5" thickBot="1">
      <c r="A9" s="10" t="s">
        <v>43</v>
      </c>
      <c r="B9" s="11"/>
      <c r="C9" s="11"/>
      <c r="D9" s="11"/>
      <c r="E9" s="11"/>
      <c r="F9" s="11"/>
      <c r="G9" s="11"/>
      <c r="H9" s="11"/>
      <c r="I9" s="11"/>
      <c r="J9" s="11"/>
      <c r="K9" s="14" t="s">
        <v>54</v>
      </c>
      <c r="L9" s="12"/>
      <c r="M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5"/>
      <c r="AA9" s="16"/>
    </row>
    <row r="10" spans="1:27" ht="12.75">
      <c r="A10" s="17"/>
      <c r="B10" s="143" t="s">
        <v>29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26"/>
      <c r="W10" s="131"/>
      <c r="X10" s="129"/>
      <c r="Y10" s="18" t="s">
        <v>27</v>
      </c>
      <c r="Z10" s="19"/>
      <c r="AA10" s="20" t="s">
        <v>38</v>
      </c>
    </row>
    <row r="11" spans="1:27" ht="12.75">
      <c r="A11" s="21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27"/>
      <c r="W11" s="132"/>
      <c r="X11" s="130"/>
      <c r="Y11" s="22" t="s">
        <v>28</v>
      </c>
      <c r="Z11" s="19"/>
      <c r="AA11" s="23" t="s">
        <v>39</v>
      </c>
    </row>
    <row r="12" spans="1:27" ht="13.5" thickBot="1">
      <c r="A12" s="139"/>
      <c r="B12" s="140"/>
      <c r="C12" s="140"/>
      <c r="D12" s="140"/>
      <c r="E12" s="140"/>
      <c r="F12" s="140"/>
      <c r="G12" s="140"/>
      <c r="H12" s="16"/>
      <c r="I12" s="16"/>
      <c r="J12" s="16"/>
      <c r="K12" s="16"/>
      <c r="L12" s="16"/>
      <c r="M12" s="16"/>
      <c r="N12" s="16"/>
      <c r="O12" s="16"/>
      <c r="P12" s="16"/>
      <c r="Q12" s="24"/>
      <c r="R12" s="24"/>
      <c r="S12" s="25"/>
      <c r="T12" s="25"/>
      <c r="U12" s="25"/>
      <c r="V12" s="24"/>
      <c r="W12" s="24"/>
      <c r="X12" s="128"/>
      <c r="Y12" s="26" t="s">
        <v>55</v>
      </c>
      <c r="Z12" s="27"/>
      <c r="AA12" s="28"/>
    </row>
    <row r="13" spans="1:27" ht="12.75">
      <c r="A13" s="29"/>
      <c r="B13" s="30" t="s">
        <v>1</v>
      </c>
      <c r="C13" s="31" t="s">
        <v>2</v>
      </c>
      <c r="D13" s="31" t="s">
        <v>3</v>
      </c>
      <c r="E13" s="31" t="s">
        <v>4</v>
      </c>
      <c r="F13" s="31" t="s">
        <v>15</v>
      </c>
      <c r="G13" s="31" t="s">
        <v>16</v>
      </c>
      <c r="H13" s="31" t="s">
        <v>17</v>
      </c>
      <c r="I13" s="31" t="s">
        <v>18</v>
      </c>
      <c r="J13" s="31" t="s">
        <v>19</v>
      </c>
      <c r="K13" s="31" t="s">
        <v>20</v>
      </c>
      <c r="L13" s="31" t="s">
        <v>22</v>
      </c>
      <c r="M13" s="31" t="s">
        <v>23</v>
      </c>
      <c r="N13" s="32" t="s">
        <v>24</v>
      </c>
      <c r="O13" s="32" t="s">
        <v>25</v>
      </c>
      <c r="P13" s="33" t="s">
        <v>26</v>
      </c>
      <c r="Q13" s="34" t="s">
        <v>42</v>
      </c>
      <c r="R13" s="35" t="s">
        <v>45</v>
      </c>
      <c r="S13" s="36" t="s">
        <v>46</v>
      </c>
      <c r="T13" s="34" t="s">
        <v>47</v>
      </c>
      <c r="U13" s="35" t="s">
        <v>48</v>
      </c>
      <c r="V13" s="36" t="s">
        <v>49</v>
      </c>
      <c r="W13" s="34" t="s">
        <v>50</v>
      </c>
      <c r="X13" s="133" t="s">
        <v>51</v>
      </c>
      <c r="Y13" s="37" t="s">
        <v>52</v>
      </c>
      <c r="Z13" s="38"/>
      <c r="AA13" s="39" t="s">
        <v>53</v>
      </c>
    </row>
    <row r="14" spans="1:27" ht="12.75">
      <c r="A14" s="141"/>
      <c r="B14" s="142"/>
      <c r="C14" s="142"/>
      <c r="D14" s="142"/>
      <c r="E14" s="142"/>
      <c r="F14" s="142"/>
      <c r="G14" s="142"/>
      <c r="H14" s="121"/>
      <c r="I14" s="121"/>
      <c r="J14" s="121"/>
      <c r="K14" s="121"/>
      <c r="L14" s="121"/>
      <c r="M14" s="121"/>
      <c r="N14" s="121"/>
      <c r="O14" s="121"/>
      <c r="P14" s="121"/>
      <c r="Q14" s="124"/>
      <c r="R14" s="124"/>
      <c r="S14" s="124"/>
      <c r="T14" s="124"/>
      <c r="U14" s="124"/>
      <c r="V14" s="124"/>
      <c r="W14" s="124"/>
      <c r="X14" s="134"/>
      <c r="Y14" s="40" t="s">
        <v>41</v>
      </c>
      <c r="Z14" s="38"/>
      <c r="AA14" s="41"/>
    </row>
    <row r="15" spans="1:27" ht="12.75">
      <c r="A15" s="122"/>
      <c r="B15" s="12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4"/>
      <c r="R15" s="44"/>
      <c r="S15" s="44"/>
      <c r="T15" s="44"/>
      <c r="U15" s="44"/>
      <c r="V15" s="124"/>
      <c r="W15" s="44"/>
      <c r="X15" s="134"/>
      <c r="Y15" s="40">
        <v>4</v>
      </c>
      <c r="Z15" s="38">
        <v>9</v>
      </c>
      <c r="AA15" s="41"/>
    </row>
    <row r="16" spans="1:27" ht="12.75">
      <c r="A16" s="45" t="s">
        <v>33</v>
      </c>
      <c r="B16" s="46">
        <f>SUM(562.1*1000)</f>
        <v>562100</v>
      </c>
      <c r="C16" s="46">
        <f>1109*1000</f>
        <v>1109000</v>
      </c>
      <c r="D16" s="46">
        <v>530600</v>
      </c>
      <c r="E16" s="46">
        <v>638300</v>
      </c>
      <c r="F16" s="46">
        <v>928800</v>
      </c>
      <c r="G16" s="46">
        <v>642600</v>
      </c>
      <c r="H16" s="46">
        <v>648000</v>
      </c>
      <c r="I16" s="46">
        <v>620000</v>
      </c>
      <c r="J16" s="46">
        <v>520000</v>
      </c>
      <c r="K16" s="46">
        <v>300000</v>
      </c>
      <c r="L16" s="46">
        <v>872000</v>
      </c>
      <c r="M16" s="46">
        <v>801000</v>
      </c>
      <c r="N16" s="46">
        <v>490000</v>
      </c>
      <c r="O16" s="47">
        <v>860000</v>
      </c>
      <c r="P16" s="47">
        <v>522000</v>
      </c>
      <c r="Q16" s="48">
        <v>557000</v>
      </c>
      <c r="R16" s="49">
        <v>832000</v>
      </c>
      <c r="S16" s="50">
        <v>663000</v>
      </c>
      <c r="T16" s="48">
        <v>755000</v>
      </c>
      <c r="U16" s="48">
        <v>874000</v>
      </c>
      <c r="V16" s="49">
        <v>862000</v>
      </c>
      <c r="W16" s="48">
        <v>678000</v>
      </c>
      <c r="X16" s="51">
        <v>788500</v>
      </c>
      <c r="Y16" s="52">
        <v>677240</v>
      </c>
      <c r="Z16" s="53"/>
      <c r="AA16" s="54">
        <f>ROUND((+S16+U16+V16+W16+X16+O16+P16+Q16+R16+T16)/(10),1)</f>
        <v>739150</v>
      </c>
    </row>
    <row r="17" spans="1:27" ht="12.75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49"/>
      <c r="R17" s="49"/>
      <c r="S17" s="49"/>
      <c r="T17" s="49"/>
      <c r="U17" s="49"/>
      <c r="V17" s="49"/>
      <c r="W17" s="49"/>
      <c r="X17" s="51"/>
      <c r="Y17" s="52"/>
      <c r="Z17" s="53"/>
      <c r="AA17" s="54"/>
    </row>
    <row r="18" spans="1:27" ht="12.75">
      <c r="A18" s="57" t="s">
        <v>35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9"/>
      <c r="Q18" s="60"/>
      <c r="R18" s="61"/>
      <c r="S18" s="62"/>
      <c r="T18" s="62"/>
      <c r="U18" s="60"/>
      <c r="V18" s="61"/>
      <c r="W18" s="60"/>
      <c r="X18" s="63"/>
      <c r="Y18" s="63"/>
      <c r="Z18" s="64"/>
      <c r="AA18" s="65"/>
    </row>
    <row r="19" spans="1:27" ht="12.75">
      <c r="A19" s="66" t="s">
        <v>44</v>
      </c>
      <c r="B19" s="67">
        <v>111000</v>
      </c>
      <c r="C19" s="46">
        <v>88000</v>
      </c>
      <c r="D19" s="46">
        <v>303300</v>
      </c>
      <c r="E19" s="46">
        <v>50300</v>
      </c>
      <c r="F19" s="46">
        <v>109600</v>
      </c>
      <c r="G19" s="46">
        <v>189400</v>
      </c>
      <c r="H19" s="46">
        <v>41300</v>
      </c>
      <c r="I19" s="46">
        <v>69900</v>
      </c>
      <c r="J19" s="46">
        <v>40700</v>
      </c>
      <c r="K19" s="46">
        <v>90400</v>
      </c>
      <c r="L19" s="46">
        <v>64700</v>
      </c>
      <c r="M19" s="46">
        <v>164300</v>
      </c>
      <c r="N19" s="46">
        <v>157200</v>
      </c>
      <c r="O19" s="46">
        <v>18800</v>
      </c>
      <c r="P19" s="47">
        <v>109000</v>
      </c>
      <c r="Q19" s="48">
        <v>81302</v>
      </c>
      <c r="R19" s="49">
        <v>47116</v>
      </c>
      <c r="S19" s="50">
        <v>92927</v>
      </c>
      <c r="T19" s="50">
        <v>45867</v>
      </c>
      <c r="U19" s="48">
        <v>163086</v>
      </c>
      <c r="V19" s="49">
        <v>154841</v>
      </c>
      <c r="W19" s="48">
        <v>120165</v>
      </c>
      <c r="X19" s="51">
        <v>135325</v>
      </c>
      <c r="Y19" s="52">
        <v>60964</v>
      </c>
      <c r="Z19" s="53"/>
      <c r="AA19" s="54">
        <f>ROUND((+S19+U19+V19+W19+X19+O19+P19+Q19+R19+T19)/(10),1)</f>
        <v>96842.9</v>
      </c>
    </row>
    <row r="20" spans="1:27" ht="12.75">
      <c r="A20" s="66" t="s">
        <v>5</v>
      </c>
      <c r="B20" s="67">
        <v>587000</v>
      </c>
      <c r="C20" s="68">
        <v>1087000</v>
      </c>
      <c r="D20" s="67">
        <v>553400</v>
      </c>
      <c r="E20" s="46">
        <v>709600</v>
      </c>
      <c r="F20" s="67">
        <v>901200</v>
      </c>
      <c r="G20" s="67">
        <v>617200</v>
      </c>
      <c r="H20" s="68">
        <v>652900</v>
      </c>
      <c r="I20" s="68">
        <v>612700</v>
      </c>
      <c r="J20" s="68">
        <v>524900</v>
      </c>
      <c r="K20" s="68">
        <v>310100</v>
      </c>
      <c r="L20" s="67">
        <v>846600</v>
      </c>
      <c r="M20" s="68">
        <v>806900</v>
      </c>
      <c r="N20" s="68">
        <v>477300</v>
      </c>
      <c r="O20" s="68">
        <v>866300</v>
      </c>
      <c r="P20" s="69">
        <v>534251</v>
      </c>
      <c r="Q20" s="70">
        <v>542165</v>
      </c>
      <c r="R20" s="71">
        <v>833165</v>
      </c>
      <c r="S20" s="69">
        <v>663669</v>
      </c>
      <c r="T20" s="69">
        <v>759614</v>
      </c>
      <c r="U20" s="70">
        <v>872171</v>
      </c>
      <c r="V20" s="71">
        <v>863184</v>
      </c>
      <c r="W20" s="70">
        <v>677674</v>
      </c>
      <c r="X20" s="135">
        <v>785567</v>
      </c>
      <c r="Y20" s="72">
        <v>586677</v>
      </c>
      <c r="Z20" s="73"/>
      <c r="AA20" s="54">
        <f>ROUND((+S20+U20+V20+W20+X20+O20+P20+Q20+R20+T20)/(10),1)</f>
        <v>739776</v>
      </c>
    </row>
    <row r="21" spans="1:27" ht="12.75">
      <c r="A21" s="66" t="s">
        <v>6</v>
      </c>
      <c r="B21" s="67">
        <v>3000</v>
      </c>
      <c r="C21" s="46">
        <v>0</v>
      </c>
      <c r="D21" s="46">
        <v>400</v>
      </c>
      <c r="E21" s="67">
        <v>7600</v>
      </c>
      <c r="F21" s="67">
        <v>1700</v>
      </c>
      <c r="G21" s="67">
        <v>18800</v>
      </c>
      <c r="H21" s="68">
        <v>300</v>
      </c>
      <c r="I21" s="68">
        <v>5900</v>
      </c>
      <c r="J21" s="68">
        <v>3100</v>
      </c>
      <c r="K21" s="68">
        <v>8900</v>
      </c>
      <c r="L21" s="67">
        <v>25600</v>
      </c>
      <c r="M21" s="68">
        <v>45300</v>
      </c>
      <c r="N21" s="68">
        <v>62400</v>
      </c>
      <c r="O21" s="68">
        <v>10800</v>
      </c>
      <c r="P21" s="69">
        <v>11737</v>
      </c>
      <c r="Q21" s="74">
        <v>94475</v>
      </c>
      <c r="R21" s="75">
        <v>63180</v>
      </c>
      <c r="S21" s="76">
        <v>36064</v>
      </c>
      <c r="T21" s="76">
        <v>70643</v>
      </c>
      <c r="U21" s="70">
        <v>554</v>
      </c>
      <c r="V21" s="75">
        <v>1324</v>
      </c>
      <c r="W21" s="74">
        <v>457</v>
      </c>
      <c r="X21" s="136">
        <v>471</v>
      </c>
      <c r="Y21" s="73">
        <v>574</v>
      </c>
      <c r="Z21" s="73"/>
      <c r="AA21" s="54">
        <f>ROUND((+S21+U21+V21+W21+X21+O21+P21+Q21+R21+T21)/(10),1)</f>
        <v>28970.5</v>
      </c>
    </row>
    <row r="22" spans="1:27" ht="12.75">
      <c r="A22" s="66" t="s">
        <v>0</v>
      </c>
      <c r="B22" s="67">
        <v>10000</v>
      </c>
      <c r="C22" s="68">
        <v>6100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68">
        <v>3800</v>
      </c>
      <c r="J22" s="46">
        <v>2300</v>
      </c>
      <c r="K22" s="46">
        <v>1500</v>
      </c>
      <c r="L22" s="46">
        <v>4100</v>
      </c>
      <c r="M22" s="46">
        <v>700</v>
      </c>
      <c r="N22" s="46">
        <v>2000</v>
      </c>
      <c r="O22" s="46">
        <v>3800</v>
      </c>
      <c r="P22" s="69">
        <v>5485</v>
      </c>
      <c r="Q22" s="48">
        <v>4689</v>
      </c>
      <c r="R22" s="49">
        <v>5948</v>
      </c>
      <c r="S22" s="50">
        <v>9897</v>
      </c>
      <c r="T22" s="50">
        <v>4268</v>
      </c>
      <c r="U22" s="48">
        <v>12173</v>
      </c>
      <c r="V22" s="49">
        <v>6863</v>
      </c>
      <c r="W22" s="48">
        <v>6520</v>
      </c>
      <c r="X22" s="51">
        <v>7200</v>
      </c>
      <c r="Y22" s="52">
        <v>1544</v>
      </c>
      <c r="Z22" s="53"/>
      <c r="AA22" s="54">
        <f>ROUND((+S22+U22+V22+W22+X22+O22+P22+Q22+R22+T22)/(10),1)</f>
        <v>6684.3</v>
      </c>
    </row>
    <row r="23" spans="1:27" ht="12.75">
      <c r="A23" s="77" t="s">
        <v>34</v>
      </c>
      <c r="B23" s="78">
        <f aca="true" t="shared" si="0" ref="B23:P23">+B19+B20+B21+B22</f>
        <v>711000</v>
      </c>
      <c r="C23" s="78">
        <f t="shared" si="0"/>
        <v>1181100</v>
      </c>
      <c r="D23" s="78">
        <f t="shared" si="0"/>
        <v>857100</v>
      </c>
      <c r="E23" s="78">
        <f t="shared" si="0"/>
        <v>767500</v>
      </c>
      <c r="F23" s="78">
        <f t="shared" si="0"/>
        <v>1012500</v>
      </c>
      <c r="G23" s="78">
        <f t="shared" si="0"/>
        <v>825400</v>
      </c>
      <c r="H23" s="78">
        <f t="shared" si="0"/>
        <v>694500</v>
      </c>
      <c r="I23" s="78">
        <f t="shared" si="0"/>
        <v>692300</v>
      </c>
      <c r="J23" s="78">
        <f t="shared" si="0"/>
        <v>571000</v>
      </c>
      <c r="K23" s="78">
        <f t="shared" si="0"/>
        <v>410900</v>
      </c>
      <c r="L23" s="78">
        <f t="shared" si="0"/>
        <v>941000</v>
      </c>
      <c r="M23" s="78">
        <f t="shared" si="0"/>
        <v>1017200</v>
      </c>
      <c r="N23" s="78">
        <f t="shared" si="0"/>
        <v>698900</v>
      </c>
      <c r="O23" s="79">
        <f t="shared" si="0"/>
        <v>899700</v>
      </c>
      <c r="P23" s="79">
        <f t="shared" si="0"/>
        <v>660473</v>
      </c>
      <c r="Q23" s="80">
        <f>+Q19+Q20+Q21+Q22</f>
        <v>722631</v>
      </c>
      <c r="R23" s="81">
        <f>SUM(R19:R22)</f>
        <v>949409</v>
      </c>
      <c r="S23" s="82">
        <f aca="true" t="shared" si="1" ref="S23:Y23">+S19+S20+S21+S22</f>
        <v>802557</v>
      </c>
      <c r="T23" s="82">
        <f t="shared" si="1"/>
        <v>880392</v>
      </c>
      <c r="U23" s="80">
        <f t="shared" si="1"/>
        <v>1047984</v>
      </c>
      <c r="V23" s="81">
        <f t="shared" si="1"/>
        <v>1026212</v>
      </c>
      <c r="W23" s="80">
        <f t="shared" si="1"/>
        <v>804816</v>
      </c>
      <c r="X23" s="87">
        <f t="shared" si="1"/>
        <v>928563</v>
      </c>
      <c r="Y23" s="83">
        <f t="shared" si="1"/>
        <v>649759</v>
      </c>
      <c r="Z23" s="84"/>
      <c r="AA23" s="85">
        <f>ROUND((+S23+U23+V23+W23+X23+O23+P23+Q23+R23+T23)/(10),1)</f>
        <v>872273.7</v>
      </c>
    </row>
    <row r="24" spans="1:27" ht="12.75">
      <c r="A24" s="77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1"/>
      <c r="R24" s="81"/>
      <c r="S24" s="81"/>
      <c r="T24" s="81"/>
      <c r="U24" s="81"/>
      <c r="V24" s="81"/>
      <c r="W24" s="81"/>
      <c r="X24" s="87"/>
      <c r="Y24" s="83"/>
      <c r="Z24" s="84"/>
      <c r="AA24" s="54"/>
    </row>
    <row r="25" spans="1:27" ht="12.75">
      <c r="A25" s="88" t="s">
        <v>36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  <c r="P25" s="47"/>
      <c r="Q25" s="89"/>
      <c r="R25" s="90"/>
      <c r="S25" s="91"/>
      <c r="T25" s="89"/>
      <c r="U25" s="89"/>
      <c r="V25" s="89"/>
      <c r="W25" s="89"/>
      <c r="X25" s="94"/>
      <c r="Y25" s="92"/>
      <c r="Z25" s="93"/>
      <c r="AA25" s="54"/>
    </row>
    <row r="26" spans="1:27" ht="12.75">
      <c r="A26" s="42" t="s">
        <v>7</v>
      </c>
      <c r="B26" s="46">
        <f aca="true" t="shared" si="2" ref="B26:O26">SUM(B27:B29)</f>
        <v>600000</v>
      </c>
      <c r="C26" s="46">
        <f t="shared" si="2"/>
        <v>837800</v>
      </c>
      <c r="D26" s="46">
        <f t="shared" si="2"/>
        <v>776500</v>
      </c>
      <c r="E26" s="46">
        <f t="shared" si="2"/>
        <v>622000</v>
      </c>
      <c r="F26" s="46">
        <f t="shared" si="2"/>
        <v>748900</v>
      </c>
      <c r="G26" s="46">
        <f t="shared" si="2"/>
        <v>762300</v>
      </c>
      <c r="H26" s="46">
        <f t="shared" si="2"/>
        <v>616900</v>
      </c>
      <c r="I26" s="46">
        <f t="shared" si="2"/>
        <v>644300</v>
      </c>
      <c r="J26" s="46">
        <f t="shared" si="2"/>
        <v>472300</v>
      </c>
      <c r="K26" s="46">
        <f t="shared" si="2"/>
        <v>339500</v>
      </c>
      <c r="L26" s="46">
        <f t="shared" si="2"/>
        <v>685300</v>
      </c>
      <c r="M26" s="46">
        <f t="shared" si="2"/>
        <v>847200</v>
      </c>
      <c r="N26" s="46">
        <f t="shared" si="2"/>
        <v>671500</v>
      </c>
      <c r="O26" s="47">
        <f t="shared" si="2"/>
        <v>782200</v>
      </c>
      <c r="P26" s="47">
        <f aca="true" t="shared" si="3" ref="P26:U26">SUM(P27:P29)</f>
        <v>572519</v>
      </c>
      <c r="Q26" s="89">
        <f t="shared" si="3"/>
        <v>666551</v>
      </c>
      <c r="R26" s="90">
        <f t="shared" si="3"/>
        <v>847682</v>
      </c>
      <c r="S26" s="91">
        <f t="shared" si="3"/>
        <v>747808</v>
      </c>
      <c r="T26" s="89">
        <f t="shared" si="3"/>
        <v>707327</v>
      </c>
      <c r="U26" s="89">
        <f t="shared" si="3"/>
        <v>885039</v>
      </c>
      <c r="V26" s="89">
        <f>SUM(V27:V29)</f>
        <v>900045</v>
      </c>
      <c r="W26" s="89">
        <f>SUM(W27:W29)</f>
        <v>664027</v>
      </c>
      <c r="X26" s="94">
        <f>SUM(X27:X29)</f>
        <v>861295</v>
      </c>
      <c r="Y26" s="92">
        <f>SUM(Y27:Y29)</f>
        <v>318887</v>
      </c>
      <c r="Z26" s="93"/>
      <c r="AA26" s="54">
        <f aca="true" t="shared" si="4" ref="AA26:AA36">ROUND((+S26+U26+V26+W26+X26+O26+P26+Q26+R26+T26)/(10),1)</f>
        <v>763449.3</v>
      </c>
    </row>
    <row r="27" spans="1:27" ht="12.75">
      <c r="A27" s="42" t="s">
        <v>9</v>
      </c>
      <c r="B27" s="46">
        <v>0</v>
      </c>
      <c r="C27" s="47">
        <v>0</v>
      </c>
      <c r="D27" s="46">
        <v>0</v>
      </c>
      <c r="E27" s="95">
        <v>800</v>
      </c>
      <c r="F27" s="67">
        <v>100</v>
      </c>
      <c r="G27" s="67">
        <v>1300</v>
      </c>
      <c r="H27" s="68">
        <v>700</v>
      </c>
      <c r="I27" s="68">
        <v>1300</v>
      </c>
      <c r="J27" s="68">
        <v>1200</v>
      </c>
      <c r="K27" s="68">
        <v>2100</v>
      </c>
      <c r="L27" s="67">
        <v>2400</v>
      </c>
      <c r="M27" s="68">
        <v>1900</v>
      </c>
      <c r="N27" s="68">
        <v>1600</v>
      </c>
      <c r="O27" s="68">
        <v>1300</v>
      </c>
      <c r="P27" s="96">
        <v>904</v>
      </c>
      <c r="Q27" s="68">
        <v>1162</v>
      </c>
      <c r="R27" s="97">
        <v>467</v>
      </c>
      <c r="S27" s="96">
        <v>1003</v>
      </c>
      <c r="T27" s="68">
        <v>1192</v>
      </c>
      <c r="U27" s="68">
        <v>1487</v>
      </c>
      <c r="V27" s="68">
        <v>1609</v>
      </c>
      <c r="W27" s="68">
        <v>1478</v>
      </c>
      <c r="X27" s="98">
        <v>1652</v>
      </c>
      <c r="Y27" s="99">
        <v>589</v>
      </c>
      <c r="Z27" s="100"/>
      <c r="AA27" s="54">
        <f t="shared" si="4"/>
        <v>1225.4</v>
      </c>
    </row>
    <row r="28" spans="1:27" ht="12.75">
      <c r="A28" s="42" t="s">
        <v>8</v>
      </c>
      <c r="B28" s="46">
        <v>0</v>
      </c>
      <c r="C28" s="75">
        <v>100</v>
      </c>
      <c r="D28" s="67">
        <v>2100</v>
      </c>
      <c r="E28" s="95">
        <v>2200</v>
      </c>
      <c r="F28" s="67">
        <v>2100</v>
      </c>
      <c r="G28" s="67">
        <v>1800</v>
      </c>
      <c r="H28" s="68">
        <v>3200</v>
      </c>
      <c r="I28" s="68">
        <v>2600</v>
      </c>
      <c r="J28" s="68">
        <v>3100</v>
      </c>
      <c r="K28" s="68">
        <v>3500</v>
      </c>
      <c r="L28" s="67">
        <v>3400</v>
      </c>
      <c r="M28" s="68">
        <v>3300</v>
      </c>
      <c r="N28" s="68">
        <v>3100</v>
      </c>
      <c r="O28" s="68">
        <v>2900</v>
      </c>
      <c r="P28" s="96">
        <v>3022</v>
      </c>
      <c r="Q28" s="68">
        <v>2777</v>
      </c>
      <c r="R28" s="97">
        <v>2893</v>
      </c>
      <c r="S28" s="96">
        <v>8995</v>
      </c>
      <c r="T28" s="68">
        <v>10665</v>
      </c>
      <c r="U28" s="68">
        <v>5737</v>
      </c>
      <c r="V28" s="68">
        <v>5114</v>
      </c>
      <c r="W28" s="68">
        <v>5511</v>
      </c>
      <c r="X28" s="98">
        <v>5432</v>
      </c>
      <c r="Y28" s="99">
        <v>1873</v>
      </c>
      <c r="Z28" s="100"/>
      <c r="AA28" s="54">
        <f t="shared" si="4"/>
        <v>5304.6</v>
      </c>
    </row>
    <row r="29" spans="1:27" ht="12.75">
      <c r="A29" s="42" t="s">
        <v>21</v>
      </c>
      <c r="B29" s="101">
        <v>600000</v>
      </c>
      <c r="C29" s="69">
        <v>837700</v>
      </c>
      <c r="D29" s="67">
        <v>774400</v>
      </c>
      <c r="E29" s="95">
        <v>619000</v>
      </c>
      <c r="F29" s="67">
        <v>746700</v>
      </c>
      <c r="G29" s="67">
        <v>759200</v>
      </c>
      <c r="H29" s="68">
        <v>613000</v>
      </c>
      <c r="I29" s="68">
        <v>640400</v>
      </c>
      <c r="J29" s="68">
        <v>468000</v>
      </c>
      <c r="K29" s="68">
        <v>333900</v>
      </c>
      <c r="L29" s="67">
        <v>679500</v>
      </c>
      <c r="M29" s="68">
        <v>842000</v>
      </c>
      <c r="N29" s="68">
        <v>666800</v>
      </c>
      <c r="O29" s="68">
        <v>778000</v>
      </c>
      <c r="P29" s="96">
        <v>568593</v>
      </c>
      <c r="Q29" s="68">
        <v>662612</v>
      </c>
      <c r="R29" s="97">
        <v>844322</v>
      </c>
      <c r="S29" s="96">
        <v>737810</v>
      </c>
      <c r="T29" s="68">
        <v>695470</v>
      </c>
      <c r="U29" s="68">
        <v>877815</v>
      </c>
      <c r="V29" s="68">
        <v>893322</v>
      </c>
      <c r="W29" s="68">
        <v>657038</v>
      </c>
      <c r="X29" s="98">
        <v>854211</v>
      </c>
      <c r="Y29" s="99">
        <v>316425</v>
      </c>
      <c r="Z29" s="100"/>
      <c r="AA29" s="54">
        <f t="shared" si="4"/>
        <v>756919.3</v>
      </c>
    </row>
    <row r="30" spans="1:27" ht="12.75">
      <c r="A30" s="45" t="s">
        <v>30</v>
      </c>
      <c r="B30" s="46">
        <v>0</v>
      </c>
      <c r="C30" s="75">
        <v>900</v>
      </c>
      <c r="D30" s="67">
        <v>14800</v>
      </c>
      <c r="E30" s="95">
        <v>19600</v>
      </c>
      <c r="F30" s="67">
        <v>16000</v>
      </c>
      <c r="G30" s="67">
        <v>8000</v>
      </c>
      <c r="H30" s="68">
        <v>2700</v>
      </c>
      <c r="I30" s="68">
        <v>1500</v>
      </c>
      <c r="J30" s="68">
        <v>2000</v>
      </c>
      <c r="K30" s="68">
        <v>1900</v>
      </c>
      <c r="L30" s="67">
        <v>4900</v>
      </c>
      <c r="M30" s="68">
        <v>5700</v>
      </c>
      <c r="N30" s="68">
        <v>1700</v>
      </c>
      <c r="O30" s="68">
        <v>3500</v>
      </c>
      <c r="P30" s="96">
        <v>2521</v>
      </c>
      <c r="Q30" s="68">
        <v>2524</v>
      </c>
      <c r="R30" s="97">
        <v>1068</v>
      </c>
      <c r="S30" s="96">
        <v>1157</v>
      </c>
      <c r="T30" s="68">
        <v>605</v>
      </c>
      <c r="U30" s="68">
        <v>442</v>
      </c>
      <c r="V30" s="68">
        <v>519</v>
      </c>
      <c r="W30" s="68">
        <v>783</v>
      </c>
      <c r="X30" s="98">
        <v>464</v>
      </c>
      <c r="Y30" s="99">
        <v>169</v>
      </c>
      <c r="Z30" s="100"/>
      <c r="AA30" s="54">
        <f t="shared" si="4"/>
        <v>1358.3</v>
      </c>
    </row>
    <row r="31" spans="1:27" ht="12.75">
      <c r="A31" s="45" t="s">
        <v>31</v>
      </c>
      <c r="B31" s="46">
        <v>0</v>
      </c>
      <c r="C31" s="69">
        <v>500</v>
      </c>
      <c r="D31" s="67">
        <v>2100</v>
      </c>
      <c r="E31" s="95">
        <v>2900</v>
      </c>
      <c r="F31" s="67">
        <v>2900</v>
      </c>
      <c r="G31" s="67">
        <v>1900</v>
      </c>
      <c r="H31" s="68">
        <v>2400</v>
      </c>
      <c r="I31" s="68">
        <v>2700</v>
      </c>
      <c r="J31" s="68">
        <v>3500</v>
      </c>
      <c r="K31" s="68">
        <v>3000</v>
      </c>
      <c r="L31" s="67">
        <v>2800</v>
      </c>
      <c r="M31" s="68">
        <v>4800</v>
      </c>
      <c r="N31" s="68">
        <v>4100</v>
      </c>
      <c r="O31" s="68">
        <v>3700</v>
      </c>
      <c r="P31" s="96">
        <v>3154</v>
      </c>
      <c r="Q31" s="68">
        <v>2923</v>
      </c>
      <c r="R31" s="97">
        <v>2799</v>
      </c>
      <c r="S31" s="96">
        <v>2936</v>
      </c>
      <c r="T31" s="68">
        <v>2867</v>
      </c>
      <c r="U31" s="68">
        <v>2592</v>
      </c>
      <c r="V31" s="68">
        <v>1764</v>
      </c>
      <c r="W31" s="68">
        <v>1023</v>
      </c>
      <c r="X31" s="98">
        <v>1144</v>
      </c>
      <c r="Y31" s="99">
        <v>288</v>
      </c>
      <c r="Z31" s="100"/>
      <c r="AA31" s="54">
        <f t="shared" si="4"/>
        <v>2490.2</v>
      </c>
    </row>
    <row r="32" spans="1:27" ht="12.75">
      <c r="A32" s="45" t="s">
        <v>32</v>
      </c>
      <c r="B32" s="101">
        <v>3000</v>
      </c>
      <c r="C32" s="75">
        <v>4200</v>
      </c>
      <c r="D32" s="67">
        <v>1700</v>
      </c>
      <c r="E32" s="95">
        <v>2000</v>
      </c>
      <c r="F32" s="67">
        <v>3000</v>
      </c>
      <c r="G32" s="67">
        <v>1600</v>
      </c>
      <c r="H32" s="68">
        <v>1300</v>
      </c>
      <c r="I32" s="68">
        <v>2200</v>
      </c>
      <c r="J32" s="68">
        <v>1200</v>
      </c>
      <c r="K32" s="68">
        <v>1800</v>
      </c>
      <c r="L32" s="67">
        <v>3300</v>
      </c>
      <c r="M32" s="68">
        <v>2700</v>
      </c>
      <c r="N32" s="68">
        <v>1700</v>
      </c>
      <c r="O32" s="68">
        <v>2500</v>
      </c>
      <c r="P32" s="96">
        <v>2700</v>
      </c>
      <c r="Q32" s="68">
        <v>2903</v>
      </c>
      <c r="R32" s="97">
        <v>3804</v>
      </c>
      <c r="S32" s="96">
        <v>2824</v>
      </c>
      <c r="T32" s="68">
        <v>3474</v>
      </c>
      <c r="U32" s="68">
        <v>3026</v>
      </c>
      <c r="V32" s="68">
        <v>3582</v>
      </c>
      <c r="W32" s="68">
        <v>2447</v>
      </c>
      <c r="X32" s="98">
        <v>2493</v>
      </c>
      <c r="Y32" s="99">
        <v>340</v>
      </c>
      <c r="Z32" s="100"/>
      <c r="AA32" s="54">
        <f t="shared" si="4"/>
        <v>2975.3</v>
      </c>
    </row>
    <row r="33" spans="1:27" ht="12.75">
      <c r="A33" s="42" t="s">
        <v>10</v>
      </c>
      <c r="B33" s="67">
        <v>20000</v>
      </c>
      <c r="C33" s="69">
        <v>-9100</v>
      </c>
      <c r="D33" s="67">
        <v>6800</v>
      </c>
      <c r="E33" s="95">
        <v>3200</v>
      </c>
      <c r="F33" s="67">
        <v>2900</v>
      </c>
      <c r="G33" s="67">
        <v>500</v>
      </c>
      <c r="H33" s="68">
        <v>-2000</v>
      </c>
      <c r="I33" s="68">
        <v>900</v>
      </c>
      <c r="J33" s="68">
        <v>1500</v>
      </c>
      <c r="K33" s="46">
        <v>0</v>
      </c>
      <c r="L33" s="67">
        <v>1000</v>
      </c>
      <c r="M33" s="68">
        <v>-400</v>
      </c>
      <c r="N33" s="68">
        <v>1000</v>
      </c>
      <c r="O33" s="68">
        <v>-1200</v>
      </c>
      <c r="P33" s="96">
        <v>-1716</v>
      </c>
      <c r="Q33" s="68">
        <v>606</v>
      </c>
      <c r="R33" s="97">
        <v>1081</v>
      </c>
      <c r="S33" s="96">
        <v>1709</v>
      </c>
      <c r="T33" s="68">
        <v>2828</v>
      </c>
      <c r="U33" s="68">
        <v>1770</v>
      </c>
      <c r="V33" s="68">
        <v>-378</v>
      </c>
      <c r="W33" s="68">
        <v>635</v>
      </c>
      <c r="X33" s="98">
        <v>1063</v>
      </c>
      <c r="Y33" s="99">
        <v>207</v>
      </c>
      <c r="Z33" s="100"/>
      <c r="AA33" s="54">
        <f t="shared" si="4"/>
        <v>639.8</v>
      </c>
    </row>
    <row r="34" spans="1:27" ht="12.75">
      <c r="A34" s="42" t="s">
        <v>11</v>
      </c>
      <c r="B34" s="46">
        <v>0</v>
      </c>
      <c r="C34" s="47">
        <v>0</v>
      </c>
      <c r="D34" s="67">
        <v>4600</v>
      </c>
      <c r="E34" s="95">
        <v>6900</v>
      </c>
      <c r="F34" s="67">
        <v>3900</v>
      </c>
      <c r="G34" s="67">
        <v>9600</v>
      </c>
      <c r="H34" s="68">
        <v>3100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7">
        <v>0</v>
      </c>
      <c r="Q34" s="48">
        <v>0</v>
      </c>
      <c r="R34" s="49">
        <v>0</v>
      </c>
      <c r="S34" s="50">
        <v>0</v>
      </c>
      <c r="T34" s="48">
        <v>0</v>
      </c>
      <c r="U34" s="48">
        <v>0</v>
      </c>
      <c r="V34" s="48">
        <v>0</v>
      </c>
      <c r="W34" s="48">
        <v>0</v>
      </c>
      <c r="X34" s="51">
        <v>0</v>
      </c>
      <c r="Y34" s="52">
        <v>0</v>
      </c>
      <c r="Z34" s="53"/>
      <c r="AA34" s="54">
        <f t="shared" si="4"/>
        <v>0</v>
      </c>
    </row>
    <row r="35" spans="1:27" ht="12.75">
      <c r="A35" s="42" t="s">
        <v>12</v>
      </c>
      <c r="B35" s="46">
        <v>0</v>
      </c>
      <c r="C35" s="75">
        <v>56000</v>
      </c>
      <c r="D35" s="67">
        <v>300</v>
      </c>
      <c r="E35" s="95">
        <v>1300</v>
      </c>
      <c r="F35" s="67">
        <v>45500</v>
      </c>
      <c r="G35" s="67">
        <v>200</v>
      </c>
      <c r="H35" s="68">
        <v>200</v>
      </c>
      <c r="I35" s="68">
        <v>0</v>
      </c>
      <c r="J35" s="68">
        <v>100</v>
      </c>
      <c r="K35" s="68">
        <v>0</v>
      </c>
      <c r="L35" s="67">
        <v>79400</v>
      </c>
      <c r="M35" s="68">
        <v>0</v>
      </c>
      <c r="N35" s="68">
        <v>100</v>
      </c>
      <c r="O35" s="68">
        <v>0</v>
      </c>
      <c r="P35" s="96">
        <v>27</v>
      </c>
      <c r="Q35" s="48">
        <v>8</v>
      </c>
      <c r="R35" s="49">
        <v>48</v>
      </c>
      <c r="S35" s="50">
        <v>256</v>
      </c>
      <c r="T35" s="48">
        <v>205</v>
      </c>
      <c r="U35" s="48">
        <v>274</v>
      </c>
      <c r="V35" s="48">
        <v>515</v>
      </c>
      <c r="W35" s="48">
        <v>576</v>
      </c>
      <c r="X35" s="51">
        <v>1140</v>
      </c>
      <c r="Y35" s="52">
        <v>53</v>
      </c>
      <c r="Z35" s="53"/>
      <c r="AA35" s="54">
        <f t="shared" si="4"/>
        <v>304.9</v>
      </c>
    </row>
    <row r="36" spans="1:27" ht="12.75">
      <c r="A36" s="88" t="s">
        <v>37</v>
      </c>
      <c r="B36" s="78">
        <f aca="true" t="shared" si="5" ref="B36:R36">SUM(B30:B35)+B26</f>
        <v>623000</v>
      </c>
      <c r="C36" s="78">
        <f t="shared" si="5"/>
        <v>890300</v>
      </c>
      <c r="D36" s="78">
        <f t="shared" si="5"/>
        <v>806800</v>
      </c>
      <c r="E36" s="78">
        <f t="shared" si="5"/>
        <v>657900</v>
      </c>
      <c r="F36" s="78">
        <f t="shared" si="5"/>
        <v>823100</v>
      </c>
      <c r="G36" s="78">
        <f t="shared" si="5"/>
        <v>784100</v>
      </c>
      <c r="H36" s="78">
        <f t="shared" si="5"/>
        <v>624600</v>
      </c>
      <c r="I36" s="78">
        <f t="shared" si="5"/>
        <v>651600</v>
      </c>
      <c r="J36" s="78">
        <f t="shared" si="5"/>
        <v>480600</v>
      </c>
      <c r="K36" s="78">
        <f t="shared" si="5"/>
        <v>346200</v>
      </c>
      <c r="L36" s="78">
        <f t="shared" si="5"/>
        <v>776700</v>
      </c>
      <c r="M36" s="78">
        <f t="shared" si="5"/>
        <v>860000</v>
      </c>
      <c r="N36" s="78">
        <f t="shared" si="5"/>
        <v>680100</v>
      </c>
      <c r="O36" s="79">
        <f t="shared" si="5"/>
        <v>790700</v>
      </c>
      <c r="P36" s="79">
        <f t="shared" si="5"/>
        <v>579205</v>
      </c>
      <c r="Q36" s="80">
        <f t="shared" si="5"/>
        <v>675515</v>
      </c>
      <c r="R36" s="81">
        <f t="shared" si="5"/>
        <v>856482</v>
      </c>
      <c r="S36" s="82">
        <f aca="true" t="shared" si="6" ref="S36:Y36">SUM(S30:S35)+S26</f>
        <v>756690</v>
      </c>
      <c r="T36" s="80">
        <f t="shared" si="6"/>
        <v>717306</v>
      </c>
      <c r="U36" s="80">
        <f t="shared" si="6"/>
        <v>893143</v>
      </c>
      <c r="V36" s="80">
        <f t="shared" si="6"/>
        <v>906047</v>
      </c>
      <c r="W36" s="80">
        <f t="shared" si="6"/>
        <v>669491</v>
      </c>
      <c r="X36" s="87">
        <f t="shared" si="6"/>
        <v>867599</v>
      </c>
      <c r="Y36" s="83">
        <f t="shared" si="6"/>
        <v>319944</v>
      </c>
      <c r="Z36" s="84"/>
      <c r="AA36" s="85">
        <f t="shared" si="4"/>
        <v>771217.8</v>
      </c>
    </row>
    <row r="37" spans="1:27" ht="12.75">
      <c r="A37" s="77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1"/>
      <c r="R37" s="81"/>
      <c r="S37" s="81"/>
      <c r="T37" s="81"/>
      <c r="U37" s="81"/>
      <c r="V37" s="81"/>
      <c r="W37" s="81"/>
      <c r="X37" s="87"/>
      <c r="Y37" s="83"/>
      <c r="Z37" s="84"/>
      <c r="AA37" s="54"/>
    </row>
    <row r="38" spans="1:27" ht="12.75">
      <c r="A38" s="88" t="s">
        <v>40</v>
      </c>
      <c r="B38" s="78">
        <f aca="true" t="shared" si="7" ref="B38:Q38">+B23-B36</f>
        <v>88000</v>
      </c>
      <c r="C38" s="78">
        <f t="shared" si="7"/>
        <v>290800</v>
      </c>
      <c r="D38" s="78">
        <f t="shared" si="7"/>
        <v>50300</v>
      </c>
      <c r="E38" s="78">
        <f t="shared" si="7"/>
        <v>109600</v>
      </c>
      <c r="F38" s="78">
        <f t="shared" si="7"/>
        <v>189400</v>
      </c>
      <c r="G38" s="78">
        <f t="shared" si="7"/>
        <v>41300</v>
      </c>
      <c r="H38" s="78">
        <f t="shared" si="7"/>
        <v>69900</v>
      </c>
      <c r="I38" s="78">
        <f t="shared" si="7"/>
        <v>40700</v>
      </c>
      <c r="J38" s="78">
        <f t="shared" si="7"/>
        <v>90400</v>
      </c>
      <c r="K38" s="78">
        <f t="shared" si="7"/>
        <v>64700</v>
      </c>
      <c r="L38" s="78">
        <f t="shared" si="7"/>
        <v>164300</v>
      </c>
      <c r="M38" s="78">
        <f t="shared" si="7"/>
        <v>157200</v>
      </c>
      <c r="N38" s="78">
        <f t="shared" si="7"/>
        <v>18800</v>
      </c>
      <c r="O38" s="79">
        <f t="shared" si="7"/>
        <v>109000</v>
      </c>
      <c r="P38" s="79">
        <f>+P23-P36</f>
        <v>81268</v>
      </c>
      <c r="Q38" s="80">
        <f t="shared" si="7"/>
        <v>47116</v>
      </c>
      <c r="R38" s="81">
        <v>92927</v>
      </c>
      <c r="S38" s="82">
        <f aca="true" t="shared" si="8" ref="S38:Y38">+S23-S36</f>
        <v>45867</v>
      </c>
      <c r="T38" s="80">
        <f t="shared" si="8"/>
        <v>163086</v>
      </c>
      <c r="U38" s="80">
        <f t="shared" si="8"/>
        <v>154841</v>
      </c>
      <c r="V38" s="80">
        <f t="shared" si="8"/>
        <v>120165</v>
      </c>
      <c r="W38" s="80">
        <f t="shared" si="8"/>
        <v>135325</v>
      </c>
      <c r="X38" s="87">
        <f t="shared" si="8"/>
        <v>60964</v>
      </c>
      <c r="Y38" s="87">
        <f t="shared" si="8"/>
        <v>329815</v>
      </c>
      <c r="Z38" s="84"/>
      <c r="AA38" s="85">
        <f>ROUND((+S38+U38+V38+W38+X38+O38+P38+Q38+R38+T38)/(10),1)</f>
        <v>101055.9</v>
      </c>
    </row>
    <row r="39" spans="1:27" ht="12.75">
      <c r="A39" s="45" t="s">
        <v>13</v>
      </c>
      <c r="B39" s="46">
        <v>50000</v>
      </c>
      <c r="C39" s="46">
        <v>69800</v>
      </c>
      <c r="D39" s="46">
        <v>64700</v>
      </c>
      <c r="E39" s="46">
        <v>51800</v>
      </c>
      <c r="F39" s="46">
        <v>62400</v>
      </c>
      <c r="G39" s="46">
        <v>63500</v>
      </c>
      <c r="H39" s="46">
        <v>51400</v>
      </c>
      <c r="I39" s="46">
        <v>53700</v>
      </c>
      <c r="J39" s="46">
        <v>39400</v>
      </c>
      <c r="K39" s="46">
        <v>28300</v>
      </c>
      <c r="L39" s="46">
        <v>57100</v>
      </c>
      <c r="M39" s="46">
        <v>70600</v>
      </c>
      <c r="N39" s="46">
        <v>65000</v>
      </c>
      <c r="O39" s="46">
        <v>65200</v>
      </c>
      <c r="P39" s="47">
        <v>47700</v>
      </c>
      <c r="Q39" s="89">
        <v>55545.916666666664</v>
      </c>
      <c r="R39" s="90">
        <v>70640</v>
      </c>
      <c r="S39" s="91">
        <v>62317.333333333336</v>
      </c>
      <c r="T39" s="89">
        <v>58944</v>
      </c>
      <c r="U39" s="89">
        <v>73753</v>
      </c>
      <c r="V39" s="89">
        <v>75004</v>
      </c>
      <c r="W39" s="89">
        <f>SUM(W26/12)</f>
        <v>55335.583333333336</v>
      </c>
      <c r="X39" s="137">
        <f>SUM(X26/12)</f>
        <v>71774.58333333333</v>
      </c>
      <c r="Y39" s="94">
        <f>SUM(Y26/Y15)</f>
        <v>79721.75</v>
      </c>
      <c r="Z39" s="93"/>
      <c r="AA39" s="54">
        <f>ROUND((+S39+U39+V39+W39+X39+O39+P39+Q39+R39+T39)/(10),1)</f>
        <v>63621.4</v>
      </c>
    </row>
    <row r="40" spans="1:27" ht="12.75">
      <c r="A40" s="102" t="s">
        <v>14</v>
      </c>
      <c r="B40" s="103">
        <f>SUM(B38/B39)</f>
        <v>1.76</v>
      </c>
      <c r="C40" s="103">
        <f aca="true" t="shared" si="9" ref="C40:Q40">SUM(C38/C39)</f>
        <v>4.166189111747851</v>
      </c>
      <c r="D40" s="103">
        <f t="shared" si="9"/>
        <v>0.7774343122102009</v>
      </c>
      <c r="E40" s="103">
        <f t="shared" si="9"/>
        <v>2.115830115830116</v>
      </c>
      <c r="F40" s="103">
        <f t="shared" si="9"/>
        <v>3.03525641025641</v>
      </c>
      <c r="G40" s="103">
        <f t="shared" si="9"/>
        <v>0.6503937007874016</v>
      </c>
      <c r="H40" s="103">
        <f t="shared" si="9"/>
        <v>1.359922178988327</v>
      </c>
      <c r="I40" s="103">
        <f t="shared" si="9"/>
        <v>0.7579143389199255</v>
      </c>
      <c r="J40" s="103">
        <f t="shared" si="9"/>
        <v>2.2944162436548226</v>
      </c>
      <c r="K40" s="103">
        <f t="shared" si="9"/>
        <v>2.2862190812720846</v>
      </c>
      <c r="L40" s="103">
        <f t="shared" si="9"/>
        <v>2.8774080560420314</v>
      </c>
      <c r="M40" s="103">
        <f t="shared" si="9"/>
        <v>2.226628895184136</v>
      </c>
      <c r="N40" s="103">
        <f t="shared" si="9"/>
        <v>0.28923076923076924</v>
      </c>
      <c r="O40" s="103">
        <f t="shared" si="9"/>
        <v>1.6717791411042944</v>
      </c>
      <c r="P40" s="104">
        <f t="shared" si="9"/>
        <v>1.7037316561844864</v>
      </c>
      <c r="Q40" s="105">
        <f t="shared" si="9"/>
        <v>0.8482351688017872</v>
      </c>
      <c r="R40" s="106">
        <f>SUM(R38/R39)</f>
        <v>1.3155011325028312</v>
      </c>
      <c r="S40" s="107">
        <v>0.7334716932688604</v>
      </c>
      <c r="T40" s="105">
        <f aca="true" t="shared" si="10" ref="T40:Y40">SUM(T38/T39)</f>
        <v>2.766795602605863</v>
      </c>
      <c r="U40" s="105">
        <f t="shared" si="10"/>
        <v>2.0994535815492252</v>
      </c>
      <c r="V40" s="105">
        <f t="shared" si="10"/>
        <v>1.602114553890459</v>
      </c>
      <c r="W40" s="105">
        <f t="shared" si="10"/>
        <v>2.445533088262977</v>
      </c>
      <c r="X40" s="138">
        <f t="shared" si="10"/>
        <v>0.8493814546700028</v>
      </c>
      <c r="Y40" s="125">
        <f t="shared" si="10"/>
        <v>4.137076770141147</v>
      </c>
      <c r="Z40" s="108"/>
      <c r="AA40" s="109">
        <f>ROUND((W40+X40+O40+P40+Q40+R40+S40+V40+T40+U40)/(10),1)</f>
        <v>1.6</v>
      </c>
    </row>
    <row r="41" spans="1:27" ht="13.5" thickBot="1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2"/>
      <c r="P41" s="112"/>
      <c r="Q41" s="113"/>
      <c r="R41" s="114"/>
      <c r="S41" s="115"/>
      <c r="T41" s="113"/>
      <c r="U41" s="113"/>
      <c r="V41" s="113"/>
      <c r="W41" s="113"/>
      <c r="X41" s="116"/>
      <c r="Y41" s="117"/>
      <c r="Z41" s="118"/>
      <c r="AA41" s="119"/>
    </row>
    <row r="42" ht="12.75">
      <c r="Z42" s="120"/>
    </row>
  </sheetData>
  <sheetProtection selectLockedCells="1"/>
  <mergeCells count="3">
    <mergeCell ref="A12:G12"/>
    <mergeCell ref="A14:G14"/>
    <mergeCell ref="B10:U11"/>
  </mergeCells>
  <printOptions/>
  <pageMargins left="0.31496062992125984" right="0.15748031496062992" top="0.4330708661417323" bottom="0.31496062992125984" header="0.2755905511811024" footer="0.15748031496062992"/>
  <pageSetup fitToHeight="1" fitToWidth="1" horizontalDpi="600" verticalDpi="600" orientation="landscape" paperSize="9" scale="58" r:id="rId2"/>
  <headerFooter alignWithMargins="0">
    <oddFooter>&amp;L&amp;8&amp;D&amp;C&amp;Z&amp;F&amp;R&amp;A</oddFooter>
  </headerFooter>
  <colBreaks count="1" manualBreakCount="1">
    <brk id="3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Neo Masango</cp:lastModifiedBy>
  <cp:lastPrinted>2021-07-22T09:38:49Z</cp:lastPrinted>
  <dcterms:created xsi:type="dcterms:W3CDTF">2001-11-06T11:30:11Z</dcterms:created>
  <dcterms:modified xsi:type="dcterms:W3CDTF">2021-07-26T14:53:49Z</dcterms:modified>
  <cp:category/>
  <cp:version/>
  <cp:contentType/>
  <cp:contentStatus/>
</cp:coreProperties>
</file>