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1340" windowHeight="6375" tabRatio="914" activeTab="0"/>
  </bookViews>
  <sheets>
    <sheet name="Maize Total" sheetId="1" r:id="rId1"/>
    <sheet name="Maize White" sheetId="2" r:id="rId2"/>
    <sheet name="Maize Yellow" sheetId="3" r:id="rId3"/>
    <sheet name="Sheet1" sheetId="4" state="hidden" r:id="rId4"/>
  </sheets>
  <definedNames>
    <definedName name="_xlnm.Print_Area" localSheetId="0">'Maize Total'!$A$1:$AD$52</definedName>
    <definedName name="_xlnm.Print_Area" localSheetId="1">'Maize White'!$A$1:$AD$53</definedName>
    <definedName name="_xlnm.Print_Area" localSheetId="2">'Maize Yellow'!$A$1:$AD$51</definedName>
    <definedName name="Z_08A58373_3E62_4785_B4F4_740CB86BDCF3_.wvu.Cols" localSheetId="0" hidden="1">'Maize Total'!$AE:$AG</definedName>
    <definedName name="Z_08A58373_3E62_4785_B4F4_740CB86BDCF3_.wvu.Cols" localSheetId="1" hidden="1">'Maize White'!$AE:$AG</definedName>
    <definedName name="Z_08A58373_3E62_4785_B4F4_740CB86BDCF3_.wvu.Cols" localSheetId="2" hidden="1">'Maize Yellow'!$B:$B,'Maize Yellow'!$AE:$AG</definedName>
    <definedName name="Z_08A58373_3E62_4785_B4F4_740CB86BDCF3_.wvu.PrintArea" localSheetId="0" hidden="1">'Maize Total'!$A$1:$AD$52</definedName>
    <definedName name="Z_08A58373_3E62_4785_B4F4_740CB86BDCF3_.wvu.PrintArea" localSheetId="1" hidden="1">'Maize White'!$A$1:$AD$53</definedName>
    <definedName name="Z_08A58373_3E62_4785_B4F4_740CB86BDCF3_.wvu.PrintArea" localSheetId="2" hidden="1">'Maize Yellow'!$A$1:$AD$51</definedName>
    <definedName name="Z_69604B25_4693_4FEE_95EF_E266A99F8C25_.wvu.Cols" localSheetId="0" hidden="1">'Maize Total'!$AE:$AG</definedName>
    <definedName name="Z_69604B25_4693_4FEE_95EF_E266A99F8C25_.wvu.Cols" localSheetId="1" hidden="1">'Maize White'!$AE:$AG</definedName>
    <definedName name="Z_69604B25_4693_4FEE_95EF_E266A99F8C25_.wvu.Cols" localSheetId="2" hidden="1">'Maize Yellow'!$AE:$AG</definedName>
    <definedName name="Z_69604B25_4693_4FEE_95EF_E266A99F8C25_.wvu.PrintArea" localSheetId="0" hidden="1">'Maize Total'!$A$1:$AD$52</definedName>
    <definedName name="Z_69604B25_4693_4FEE_95EF_E266A99F8C25_.wvu.PrintArea" localSheetId="1" hidden="1">'Maize White'!$A$1:$AD$53</definedName>
    <definedName name="Z_69604B25_4693_4FEE_95EF_E266A99F8C25_.wvu.PrintArea" localSheetId="2" hidden="1">'Maize Yellow'!$A$1:$AD$51</definedName>
    <definedName name="Z_D02F6AC9_F92F_40B9_BB3D_8166ADC743AE_.wvu.Cols" localSheetId="0" hidden="1">'Maize Total'!$AE:$AG</definedName>
    <definedName name="Z_D02F6AC9_F92F_40B9_BB3D_8166ADC743AE_.wvu.Cols" localSheetId="1" hidden="1">'Maize White'!$AE:$AG</definedName>
    <definedName name="Z_D02F6AC9_F92F_40B9_BB3D_8166ADC743AE_.wvu.Cols" localSheetId="2" hidden="1">'Maize Yellow'!$AE:$AG</definedName>
    <definedName name="Z_D02F6AC9_F92F_40B9_BB3D_8166ADC743AE_.wvu.PrintArea" localSheetId="0" hidden="1">'Maize Total'!$A$1:$AD$52</definedName>
    <definedName name="Z_D02F6AC9_F92F_40B9_BB3D_8166ADC743AE_.wvu.PrintArea" localSheetId="1" hidden="1">'Maize White'!$A$1:$AD$53</definedName>
    <definedName name="Z_D02F6AC9_F92F_40B9_BB3D_8166ADC743AE_.wvu.PrintArea" localSheetId="2" hidden="1">'Maize Yellow'!$A$1:$AD$51</definedName>
    <definedName name="Z_E009EB0D_3578_4CB4_9DE8_90E33027B23A_.wvu.Cols" localSheetId="0" hidden="1">'Maize Total'!$AE:$AG</definedName>
    <definedName name="Z_E009EB0D_3578_4CB4_9DE8_90E33027B23A_.wvu.Cols" localSheetId="1" hidden="1">'Maize White'!$AE:$AG</definedName>
    <definedName name="Z_E009EB0D_3578_4CB4_9DE8_90E33027B23A_.wvu.Cols" localSheetId="2" hidden="1">'Maize Yellow'!$AE:$AG</definedName>
    <definedName name="Z_E009EB0D_3578_4CB4_9DE8_90E33027B23A_.wvu.PrintArea" localSheetId="0" hidden="1">'Maize Total'!$A$1:$AD$52</definedName>
    <definedName name="Z_E009EB0D_3578_4CB4_9DE8_90E33027B23A_.wvu.PrintArea" localSheetId="1" hidden="1">'Maize White'!$A$1:$AD$53</definedName>
    <definedName name="Z_E009EB0D_3578_4CB4_9DE8_90E33027B23A_.wvu.PrintArea" localSheetId="2" hidden="1">'Maize Yellow'!$A$1:$AD$51</definedName>
    <definedName name="Z_E17AECA6_3D6E_443C_9417_C372E74FBCC5_.wvu.Cols" localSheetId="0" hidden="1">'Maize Total'!$AE:$AG</definedName>
    <definedName name="Z_E17AECA6_3D6E_443C_9417_C372E74FBCC5_.wvu.Cols" localSheetId="1" hidden="1">'Maize White'!$AE:$AG</definedName>
    <definedName name="Z_E17AECA6_3D6E_443C_9417_C372E74FBCC5_.wvu.Cols" localSheetId="2" hidden="1">'Maize Yellow'!$AE:$AG</definedName>
    <definedName name="Z_E17AECA6_3D6E_443C_9417_C372E74FBCC5_.wvu.PrintArea" localSheetId="0" hidden="1">'Maize Total'!$A$1:$AD$52</definedName>
    <definedName name="Z_E17AECA6_3D6E_443C_9417_C372E74FBCC5_.wvu.PrintArea" localSheetId="1" hidden="1">'Maize White'!$A$1:$AD$53</definedName>
    <definedName name="Z_E17AECA6_3D6E_443C_9417_C372E74FBCC5_.wvu.PrintArea" localSheetId="2" hidden="1">'Maize Yellow'!$A$1:$AD$51</definedName>
    <definedName name="Z_F7A6BB86_F1CA_4BFC_AE35_08554018CFE4_.wvu.Cols" localSheetId="0" hidden="1">'Maize Total'!$AE:$AG</definedName>
    <definedName name="Z_F7A6BB86_F1CA_4BFC_AE35_08554018CFE4_.wvu.Cols" localSheetId="1" hidden="1">'Maize White'!$AE:$AG</definedName>
    <definedName name="Z_F7A6BB86_F1CA_4BFC_AE35_08554018CFE4_.wvu.Cols" localSheetId="2" hidden="1">'Maize Yellow'!$AE:$AG</definedName>
    <definedName name="Z_F7A6BB86_F1CA_4BFC_AE35_08554018CFE4_.wvu.PrintArea" localSheetId="0" hidden="1">'Maize Total'!$A$1:$AD$52</definedName>
    <definedName name="Z_F7A6BB86_F1CA_4BFC_AE35_08554018CFE4_.wvu.PrintArea" localSheetId="1" hidden="1">'Maize White'!$A$1:$AD$53</definedName>
    <definedName name="Z_F7A6BB86_F1CA_4BFC_AE35_08554018CFE4_.wvu.PrintArea" localSheetId="2" hidden="1">'Maize Yellow'!$A$1:$AD$51</definedName>
  </definedNames>
  <calcPr fullCalcOnLoad="1"/>
</workbook>
</file>

<file path=xl/sharedStrings.xml><?xml version="1.0" encoding="utf-8"?>
<sst xmlns="http://schemas.openxmlformats.org/spreadsheetml/2006/main" count="195" uniqueCount="74">
  <si>
    <t>Surplus</t>
  </si>
  <si>
    <t>98/99</t>
  </si>
  <si>
    <t>99/00</t>
  </si>
  <si>
    <t>00/01</t>
  </si>
  <si>
    <t>01/02</t>
  </si>
  <si>
    <t>97/98</t>
  </si>
  <si>
    <t>n/a</t>
  </si>
  <si>
    <t>Prod deliveries</t>
  </si>
  <si>
    <t>Imports</t>
  </si>
  <si>
    <t>Processed</t>
  </si>
  <si>
    <t xml:space="preserve"> -human</t>
  </si>
  <si>
    <t>Net receipts(-)/disp(+)</t>
  </si>
  <si>
    <t>Deficit</t>
  </si>
  <si>
    <t xml:space="preserve"> - processed p/month</t>
  </si>
  <si>
    <t xml:space="preserve"> - months' stock</t>
  </si>
  <si>
    <t xml:space="preserve"> -gristing</t>
  </si>
  <si>
    <t>02/03</t>
  </si>
  <si>
    <t>Prod deliveries*</t>
  </si>
  <si>
    <t>03/04</t>
  </si>
  <si>
    <t>04/05</t>
  </si>
  <si>
    <t>05/06</t>
  </si>
  <si>
    <t>06/07</t>
  </si>
  <si>
    <t xml:space="preserve"> -bio-fuel</t>
  </si>
  <si>
    <t>07/08</t>
  </si>
  <si>
    <t>08/09</t>
  </si>
  <si>
    <t>09/10</t>
  </si>
  <si>
    <t>10/11</t>
  </si>
  <si>
    <t>11/12</t>
  </si>
  <si>
    <t>12/13</t>
  </si>
  <si>
    <t>Season (May - Apr)</t>
  </si>
  <si>
    <t>Current</t>
  </si>
  <si>
    <t>Season</t>
  </si>
  <si>
    <t>CEC (Retention)</t>
  </si>
  <si>
    <t>Withdrawn by producers</t>
  </si>
  <si>
    <t>Released to end-consumers</t>
  </si>
  <si>
    <t>CEC (Crop Estimate)</t>
  </si>
  <si>
    <t>Total Supply</t>
  </si>
  <si>
    <t>SUPPLY</t>
  </si>
  <si>
    <t>DEMAND</t>
  </si>
  <si>
    <t>Total Demand</t>
  </si>
  <si>
    <t>Ending Stock (30 Apr)</t>
  </si>
  <si>
    <t>Opening stock  (1 May)</t>
  </si>
  <si>
    <t>Marketing Season (May - Apr)</t>
  </si>
  <si>
    <r>
      <t xml:space="preserve">Note: </t>
    </r>
    <r>
      <rPr>
        <sz val="10"/>
        <rFont val="Arial"/>
        <family val="2"/>
      </rPr>
      <t>1998/1999 and 1999/2000 Includes storage on behalf of producers</t>
    </r>
  </si>
  <si>
    <r>
      <t>Note:</t>
    </r>
    <r>
      <rPr>
        <sz val="10"/>
        <rFont val="Arial"/>
        <family val="2"/>
      </rPr>
      <t xml:space="preserve"> Figures in red: opening stock and ending stock differs</t>
    </r>
  </si>
  <si>
    <t>10 Year</t>
  </si>
  <si>
    <t>average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</si>
  <si>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</si>
  <si>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</si>
  <si>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t>13/14</t>
  </si>
  <si>
    <t>TOTAL MAIZE: SUPPLY AND DEMAND TABLE BASED ON SAGIS' INFO (TON)</t>
  </si>
  <si>
    <t>WHITE MAIZE: SUPPLY AND DEMAND TABLE BASED ON SAGIS' INFO (TON)</t>
  </si>
  <si>
    <t>YELLOW MAIZE: SUPPLY AND DEMAND TABLE BASED ON SAGIS' INFO (TON)</t>
  </si>
  <si>
    <t>14/15</t>
  </si>
  <si>
    <t xml:space="preserve"> -animal/industrial</t>
  </si>
  <si>
    <t>Total Exports</t>
  </si>
  <si>
    <t xml:space="preserve">  Products</t>
  </si>
  <si>
    <t xml:space="preserve">   African Countries</t>
  </si>
  <si>
    <t xml:space="preserve">   Other Countries</t>
  </si>
  <si>
    <t xml:space="preserve">  Whole maize</t>
  </si>
  <si>
    <t xml:space="preserve">   Border Posts</t>
  </si>
  <si>
    <t xml:space="preserve">   Harbours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</si>
  <si>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</si>
  <si>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</si>
  <si>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</si>
  <si>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</si>
  <si>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</si>
  <si>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</si>
  <si>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</si>
  <si>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</si>
  <si>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</si>
  <si>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2013/14-2022/23</t>
  </si>
  <si>
    <t>May - Feb</t>
  </si>
  <si>
    <t>Publication date: 2024-03-26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</si>
</sst>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177" fontId="3" fillId="33" borderId="0" xfId="0" applyNumberFormat="1" applyFont="1" applyFill="1" applyAlignment="1" applyProtection="1">
      <alignment vertical="center"/>
      <protection locked="0"/>
    </xf>
    <xf numFmtId="177" fontId="0" fillId="33" borderId="0" xfId="0" applyNumberFormat="1" applyFont="1" applyFill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0" xfId="0" applyNumberFormat="1" applyFont="1" applyFill="1" applyAlignment="1" applyProtection="1">
      <alignment vertical="center"/>
      <protection/>
    </xf>
    <xf numFmtId="177" fontId="0" fillId="33" borderId="0" xfId="0" applyNumberFormat="1" applyFont="1" applyFill="1" applyBorder="1" applyAlignment="1" applyProtection="1">
      <alignment vertical="center"/>
      <protection/>
    </xf>
    <xf numFmtId="177" fontId="3" fillId="33" borderId="10" xfId="0" applyNumberFormat="1" applyFont="1" applyFill="1" applyBorder="1" applyAlignment="1" applyProtection="1">
      <alignment horizontal="center" vertical="center"/>
      <protection locked="0"/>
    </xf>
    <xf numFmtId="177" fontId="3" fillId="33" borderId="11" xfId="0" applyNumberFormat="1" applyFont="1" applyFill="1" applyBorder="1" applyAlignment="1" applyProtection="1">
      <alignment vertical="center"/>
      <protection locked="0"/>
    </xf>
    <xf numFmtId="177" fontId="3" fillId="33" borderId="12" xfId="0" applyNumberFormat="1" applyFont="1" applyFill="1" applyBorder="1" applyAlignment="1" applyProtection="1">
      <alignment vertical="center"/>
      <protection locked="0"/>
    </xf>
    <xf numFmtId="177" fontId="3" fillId="33" borderId="12" xfId="0" applyNumberFormat="1" applyFont="1" applyFill="1" applyBorder="1" applyAlignment="1" applyProtection="1">
      <alignment horizontal="center" vertical="center"/>
      <protection locked="0"/>
    </xf>
    <xf numFmtId="177" fontId="3" fillId="33" borderId="13" xfId="0" applyNumberFormat="1" applyFont="1" applyFill="1" applyBorder="1" applyAlignment="1" applyProtection="1">
      <alignment horizontal="center" vertical="center"/>
      <protection locked="0"/>
    </xf>
    <xf numFmtId="177" fontId="3" fillId="33" borderId="0" xfId="0" applyNumberFormat="1" applyFont="1" applyFill="1" applyBorder="1" applyAlignment="1" applyProtection="1">
      <alignment horizontal="center" vertical="center"/>
      <protection locked="0"/>
    </xf>
    <xf numFmtId="177" fontId="3" fillId="33" borderId="14" xfId="0" applyNumberFormat="1" applyFont="1" applyFill="1" applyBorder="1" applyAlignment="1" applyProtection="1">
      <alignment horizontal="center" vertical="center"/>
      <protection locked="0"/>
    </xf>
    <xf numFmtId="177" fontId="0" fillId="33" borderId="15" xfId="0" applyNumberFormat="1" applyFon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horizontal="center" vertical="center"/>
      <protection locked="0"/>
    </xf>
    <xf numFmtId="177" fontId="0" fillId="33" borderId="14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4" xfId="0" applyNumberFormat="1" applyFont="1" applyFill="1" applyBorder="1" applyAlignment="1" applyProtection="1">
      <alignment vertical="center"/>
      <protection locked="0"/>
    </xf>
    <xf numFmtId="177" fontId="0" fillId="33" borderId="16" xfId="0" applyNumberFormat="1" applyFont="1" applyFill="1" applyBorder="1" applyAlignment="1" applyProtection="1">
      <alignment vertical="center"/>
      <protection locked="0"/>
    </xf>
    <xf numFmtId="177" fontId="0" fillId="33" borderId="17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8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18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20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0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20" xfId="0" applyNumberFormat="1" applyFont="1" applyFill="1" applyBorder="1" applyAlignment="1" applyProtection="1">
      <alignment horizontal="center" vertical="center"/>
      <protection locked="0"/>
    </xf>
    <xf numFmtId="177" fontId="0" fillId="33" borderId="21" xfId="0" applyNumberFormat="1" applyFont="1" applyFill="1" applyBorder="1" applyAlignment="1" applyProtection="1">
      <alignment vertical="center"/>
      <protection locked="0"/>
    </xf>
    <xf numFmtId="177" fontId="0" fillId="33" borderId="22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8" xfId="0" applyNumberFormat="1" applyFont="1" applyFill="1" applyBorder="1" applyAlignment="1" applyProtection="1">
      <alignment horizontal="center" vertical="center"/>
      <protection locked="0"/>
    </xf>
    <xf numFmtId="177" fontId="0" fillId="33" borderId="19" xfId="0" applyNumberFormat="1" applyFont="1" applyFill="1" applyBorder="1" applyAlignment="1" applyProtection="1">
      <alignment horizontal="center" vertical="center"/>
      <protection locked="0"/>
    </xf>
    <xf numFmtId="177" fontId="0" fillId="33" borderId="17" xfId="0" applyNumberFormat="1" applyFont="1" applyFill="1" applyBorder="1" applyAlignment="1" applyProtection="1">
      <alignment horizontal="center" vertical="center"/>
      <protection locked="0"/>
    </xf>
    <xf numFmtId="3" fontId="0" fillId="33" borderId="18" xfId="0" applyNumberFormat="1" applyFont="1" applyFill="1" applyBorder="1" applyAlignment="1" applyProtection="1">
      <alignment horizontal="center" vertical="center"/>
      <protection locked="0"/>
    </xf>
    <xf numFmtId="3" fontId="0" fillId="33" borderId="19" xfId="0" applyNumberFormat="1" applyFont="1" applyFill="1" applyBorder="1" applyAlignment="1" applyProtection="1">
      <alignment horizontal="center" vertical="center"/>
      <protection locked="0"/>
    </xf>
    <xf numFmtId="3" fontId="0" fillId="33" borderId="20" xfId="0" applyNumberFormat="1" applyFont="1" applyFill="1" applyBorder="1" applyAlignment="1" applyProtection="1">
      <alignment horizontal="center" vertical="center"/>
      <protection locked="0"/>
    </xf>
    <xf numFmtId="177" fontId="0" fillId="33" borderId="20" xfId="0" applyNumberFormat="1" applyFont="1" applyFill="1" applyBorder="1" applyAlignment="1" applyProtection="1">
      <alignment vertical="center"/>
      <protection locked="0"/>
    </xf>
    <xf numFmtId="177" fontId="0" fillId="33" borderId="16" xfId="0" applyNumberFormat="1" applyFont="1" applyFill="1" applyBorder="1" applyAlignment="1" applyProtection="1">
      <alignment vertical="center"/>
      <protection/>
    </xf>
    <xf numFmtId="3" fontId="0" fillId="33" borderId="17" xfId="0" applyNumberFormat="1" applyFont="1" applyFill="1" applyBorder="1" applyAlignment="1" applyProtection="1">
      <alignment vertical="center"/>
      <protection/>
    </xf>
    <xf numFmtId="3" fontId="0" fillId="33" borderId="18" xfId="0" applyNumberFormat="1" applyFont="1" applyFill="1" applyBorder="1" applyAlignment="1" applyProtection="1">
      <alignment vertical="center"/>
      <protection/>
    </xf>
    <xf numFmtId="3" fontId="0" fillId="33" borderId="19" xfId="0" applyNumberFormat="1" applyFont="1" applyFill="1" applyBorder="1" applyAlignment="1" applyProtection="1">
      <alignment vertical="center"/>
      <protection/>
    </xf>
    <xf numFmtId="3" fontId="0" fillId="33" borderId="20" xfId="0" applyNumberFormat="1" applyFont="1" applyFill="1" applyBorder="1" applyAlignment="1" applyProtection="1">
      <alignment vertical="center"/>
      <protection/>
    </xf>
    <xf numFmtId="177" fontId="3" fillId="33" borderId="16" xfId="0" applyNumberFormat="1" applyFont="1" applyFill="1" applyBorder="1" applyAlignment="1" applyProtection="1">
      <alignment vertical="center"/>
      <protection locked="0"/>
    </xf>
    <xf numFmtId="3" fontId="0" fillId="33" borderId="18" xfId="0" applyNumberFormat="1" applyFont="1" applyFill="1" applyBorder="1" applyAlignment="1" applyProtection="1">
      <alignment horizontal="center" vertical="center"/>
      <protection/>
    </xf>
    <xf numFmtId="3" fontId="0" fillId="33" borderId="19" xfId="0" applyNumberFormat="1" applyFont="1" applyFill="1" applyBorder="1" applyAlignment="1" applyProtection="1">
      <alignment horizontal="center" vertical="center"/>
      <protection/>
    </xf>
    <xf numFmtId="3" fontId="0" fillId="33" borderId="20" xfId="0" applyNumberFormat="1" applyFont="1" applyFill="1" applyBorder="1" applyAlignment="1" applyProtection="1">
      <alignment horizontal="center" vertical="center"/>
      <protection/>
    </xf>
    <xf numFmtId="177" fontId="0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17" xfId="0" applyNumberFormat="1" applyFont="1" applyFill="1" applyBorder="1" applyAlignment="1" applyProtection="1">
      <alignment vertical="center"/>
      <protection/>
    </xf>
    <xf numFmtId="3" fontId="3" fillId="33" borderId="18" xfId="0" applyNumberFormat="1" applyFont="1" applyFill="1" applyBorder="1" applyAlignment="1" applyProtection="1">
      <alignment vertical="center"/>
      <protection/>
    </xf>
    <xf numFmtId="3" fontId="3" fillId="33" borderId="19" xfId="0" applyNumberFormat="1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vertical="center"/>
      <protection/>
    </xf>
    <xf numFmtId="177" fontId="3" fillId="33" borderId="21" xfId="0" applyNumberFormat="1" applyFont="1" applyFill="1" applyBorder="1" applyAlignment="1" applyProtection="1">
      <alignment vertical="center"/>
      <protection locked="0"/>
    </xf>
    <xf numFmtId="3" fontId="0" fillId="33" borderId="22" xfId="0" applyNumberFormat="1" applyFont="1" applyFill="1" applyBorder="1" applyAlignment="1" applyProtection="1">
      <alignment vertical="center"/>
      <protection/>
    </xf>
    <xf numFmtId="3" fontId="0" fillId="33" borderId="23" xfId="0" applyNumberFormat="1" applyFont="1" applyFill="1" applyBorder="1" applyAlignment="1" applyProtection="1">
      <alignment vertical="center"/>
      <protection/>
    </xf>
    <xf numFmtId="3" fontId="0" fillId="33" borderId="17" xfId="0" applyNumberFormat="1" applyFont="1" applyFill="1" applyBorder="1" applyAlignment="1" applyProtection="1" quotePrefix="1">
      <alignment horizontal="right" vertical="center"/>
      <protection/>
    </xf>
    <xf numFmtId="177" fontId="0" fillId="33" borderId="16" xfId="0" applyNumberFormat="1" applyFont="1" applyFill="1" applyBorder="1" applyAlignment="1" applyProtection="1" quotePrefix="1">
      <alignment vertical="center"/>
      <protection locked="0"/>
    </xf>
    <xf numFmtId="177" fontId="0" fillId="33" borderId="17" xfId="0" applyNumberFormat="1" applyFont="1" applyFill="1" applyBorder="1" applyAlignment="1" applyProtection="1">
      <alignment vertical="center"/>
      <protection/>
    </xf>
    <xf numFmtId="177" fontId="0" fillId="33" borderId="18" xfId="0" applyNumberFormat="1" applyFont="1" applyFill="1" applyBorder="1" applyAlignment="1" applyProtection="1">
      <alignment vertical="center"/>
      <protection/>
    </xf>
    <xf numFmtId="177" fontId="0" fillId="33" borderId="19" xfId="0" applyNumberFormat="1" applyFont="1" applyFill="1" applyBorder="1" applyAlignment="1" applyProtection="1">
      <alignment vertical="center"/>
      <protection/>
    </xf>
    <xf numFmtId="177" fontId="0" fillId="33" borderId="20" xfId="0" applyNumberFormat="1" applyFont="1" applyFill="1" applyBorder="1" applyAlignment="1" applyProtection="1">
      <alignment vertical="center"/>
      <protection/>
    </xf>
    <xf numFmtId="177" fontId="3" fillId="33" borderId="17" xfId="0" applyNumberFormat="1" applyFont="1" applyFill="1" applyBorder="1" applyAlignment="1" applyProtection="1">
      <alignment vertical="center"/>
      <protection/>
    </xf>
    <xf numFmtId="177" fontId="3" fillId="33" borderId="18" xfId="0" applyNumberFormat="1" applyFont="1" applyFill="1" applyBorder="1" applyAlignment="1" applyProtection="1">
      <alignment vertical="center"/>
      <protection/>
    </xf>
    <xf numFmtId="177" fontId="3" fillId="33" borderId="19" xfId="0" applyNumberFormat="1" applyFont="1" applyFill="1" applyBorder="1" applyAlignment="1" applyProtection="1">
      <alignment vertical="center"/>
      <protection/>
    </xf>
    <xf numFmtId="177" fontId="3" fillId="33" borderId="20" xfId="0" applyNumberFormat="1" applyFont="1" applyFill="1" applyBorder="1" applyAlignment="1" applyProtection="1">
      <alignment vertical="center"/>
      <protection/>
    </xf>
    <xf numFmtId="177" fontId="0" fillId="33" borderId="24" xfId="0" applyNumberFormat="1" applyFont="1" applyFill="1" applyBorder="1" applyAlignment="1" applyProtection="1">
      <alignment vertical="center"/>
      <protection locked="0"/>
    </xf>
    <xf numFmtId="177" fontId="0" fillId="33" borderId="25" xfId="0" applyNumberFormat="1" applyFont="1" applyFill="1" applyBorder="1" applyAlignment="1" applyProtection="1">
      <alignment vertical="center"/>
      <protection/>
    </xf>
    <xf numFmtId="177" fontId="0" fillId="33" borderId="26" xfId="0" applyNumberFormat="1" applyFont="1" applyFill="1" applyBorder="1" applyAlignment="1" applyProtection="1">
      <alignment vertical="center"/>
      <protection/>
    </xf>
    <xf numFmtId="177" fontId="0" fillId="33" borderId="27" xfId="0" applyNumberFormat="1" applyFont="1" applyFill="1" applyBorder="1" applyAlignment="1" applyProtection="1">
      <alignment vertical="center"/>
      <protection/>
    </xf>
    <xf numFmtId="177" fontId="4" fillId="33" borderId="0" xfId="0" applyNumberFormat="1" applyFont="1" applyFill="1" applyBorder="1" applyAlignment="1" applyProtection="1">
      <alignment vertical="center"/>
      <protection/>
    </xf>
    <xf numFmtId="177" fontId="0" fillId="33" borderId="19" xfId="0" applyNumberFormat="1" applyFont="1" applyFill="1" applyBorder="1" applyAlignment="1" applyProtection="1" quotePrefix="1">
      <alignment horizontal="center" vertical="center"/>
      <protection locked="0"/>
    </xf>
    <xf numFmtId="177" fontId="3" fillId="33" borderId="28" xfId="0" applyNumberFormat="1" applyFont="1" applyFill="1" applyBorder="1" applyAlignment="1" applyProtection="1">
      <alignment vertical="center"/>
      <protection locked="0"/>
    </xf>
    <xf numFmtId="177" fontId="3" fillId="33" borderId="29" xfId="0" applyNumberFormat="1" applyFont="1" applyFill="1" applyBorder="1" applyAlignment="1" applyProtection="1">
      <alignment vertical="center"/>
      <protection locked="0"/>
    </xf>
    <xf numFmtId="177" fontId="3" fillId="33" borderId="10" xfId="0" applyNumberFormat="1" applyFont="1" applyFill="1" applyBorder="1" applyAlignment="1" applyProtection="1">
      <alignment horizontal="center" vertical="center"/>
      <protection/>
    </xf>
    <xf numFmtId="177" fontId="3" fillId="33" borderId="14" xfId="0" applyNumberFormat="1" applyFont="1" applyFill="1" applyBorder="1" applyAlignment="1" applyProtection="1">
      <alignment horizontal="center" vertical="center"/>
      <protection/>
    </xf>
    <xf numFmtId="177" fontId="0" fillId="33" borderId="20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3" xfId="0" applyNumberFormat="1" applyFont="1" applyFill="1" applyBorder="1" applyAlignment="1" applyProtection="1">
      <alignment vertical="center"/>
      <protection/>
    </xf>
    <xf numFmtId="177" fontId="0" fillId="33" borderId="17" xfId="0" applyNumberFormat="1" applyFont="1" applyFill="1" applyBorder="1" applyAlignment="1" applyProtection="1" quotePrefix="1">
      <alignment horizontal="center" vertical="center"/>
      <protection/>
    </xf>
    <xf numFmtId="177" fontId="0" fillId="33" borderId="18" xfId="0" applyNumberFormat="1" applyFont="1" applyFill="1" applyBorder="1" applyAlignment="1" applyProtection="1" quotePrefix="1">
      <alignment horizontal="center" vertical="center"/>
      <protection/>
    </xf>
    <xf numFmtId="0" fontId="0" fillId="33" borderId="22" xfId="0" applyNumberFormat="1" applyFont="1" applyFill="1" applyBorder="1" applyAlignment="1" applyProtection="1" quotePrefix="1">
      <alignment horizontal="center" vertical="center"/>
      <protection/>
    </xf>
    <xf numFmtId="0" fontId="0" fillId="33" borderId="18" xfId="0" applyNumberFormat="1" applyFont="1" applyFill="1" applyBorder="1" applyAlignment="1" applyProtection="1" quotePrefix="1">
      <alignment horizontal="center" vertical="center"/>
      <protection/>
    </xf>
    <xf numFmtId="177" fontId="0" fillId="33" borderId="20" xfId="0" applyNumberFormat="1" applyFont="1" applyFill="1" applyBorder="1" applyAlignment="1" applyProtection="1">
      <alignment horizontal="center" vertical="center"/>
      <protection/>
    </xf>
    <xf numFmtId="177" fontId="0" fillId="33" borderId="22" xfId="0" applyNumberFormat="1" applyFont="1" applyFill="1" applyBorder="1" applyAlignment="1" applyProtection="1">
      <alignment vertical="center"/>
      <protection/>
    </xf>
    <xf numFmtId="177" fontId="0" fillId="33" borderId="22" xfId="0" applyNumberFormat="1" applyFont="1" applyFill="1" applyBorder="1" applyAlignment="1" applyProtection="1">
      <alignment horizontal="center" vertical="center"/>
      <protection/>
    </xf>
    <xf numFmtId="177" fontId="0" fillId="33" borderId="17" xfId="0" applyNumberFormat="1" applyFont="1" applyFill="1" applyBorder="1" applyAlignment="1" applyProtection="1">
      <alignment horizontal="center" vertical="center"/>
      <protection/>
    </xf>
    <xf numFmtId="177" fontId="0" fillId="33" borderId="18" xfId="0" applyNumberFormat="1" applyFont="1" applyFill="1" applyBorder="1" applyAlignment="1" applyProtection="1">
      <alignment horizontal="center" vertical="center"/>
      <protection/>
    </xf>
    <xf numFmtId="3" fontId="0" fillId="33" borderId="17" xfId="0" applyNumberFormat="1" applyFont="1" applyFill="1" applyBorder="1" applyAlignment="1" applyProtection="1">
      <alignment horizontal="center" vertical="center"/>
      <protection/>
    </xf>
    <xf numFmtId="3" fontId="0" fillId="33" borderId="22" xfId="0" applyNumberFormat="1" applyFont="1" applyFill="1" applyBorder="1" applyAlignment="1" applyProtection="1">
      <alignment horizontal="center" vertical="center"/>
      <protection/>
    </xf>
    <xf numFmtId="3" fontId="0" fillId="33" borderId="18" xfId="0" applyNumberFormat="1" applyFont="1" applyFill="1" applyBorder="1" applyAlignment="1" applyProtection="1">
      <alignment vertical="center"/>
      <protection locked="0"/>
    </xf>
    <xf numFmtId="3" fontId="0" fillId="33" borderId="19" xfId="0" applyNumberFormat="1" applyFont="1" applyFill="1" applyBorder="1" applyAlignment="1" applyProtection="1">
      <alignment vertical="center"/>
      <protection locked="0"/>
    </xf>
    <xf numFmtId="3" fontId="0" fillId="33" borderId="20" xfId="0" applyNumberFormat="1" applyFont="1" applyFill="1" applyBorder="1" applyAlignment="1" applyProtection="1">
      <alignment vertical="center"/>
      <protection locked="0"/>
    </xf>
    <xf numFmtId="177" fontId="0" fillId="33" borderId="21" xfId="0" applyNumberFormat="1" applyFont="1" applyFill="1" applyBorder="1" applyAlignment="1" applyProtection="1">
      <alignment vertical="center"/>
      <protection/>
    </xf>
    <xf numFmtId="177" fontId="3" fillId="33" borderId="16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Alignment="1" applyProtection="1">
      <alignment horizontal="left" vertical="center"/>
      <protection/>
    </xf>
    <xf numFmtId="3" fontId="3" fillId="33" borderId="22" xfId="0" applyNumberFormat="1" applyFont="1" applyFill="1" applyBorder="1" applyAlignment="1" applyProtection="1">
      <alignment vertical="center"/>
      <protection/>
    </xf>
    <xf numFmtId="3" fontId="0" fillId="33" borderId="17" xfId="0" applyNumberFormat="1" applyFont="1" applyFill="1" applyBorder="1" applyAlignment="1" applyProtection="1">
      <alignment horizontal="right" vertical="center"/>
      <protection/>
    </xf>
    <xf numFmtId="177" fontId="0" fillId="33" borderId="16" xfId="0" applyNumberFormat="1" applyFont="1" applyFill="1" applyBorder="1" applyAlignment="1" applyProtection="1" quotePrefix="1">
      <alignment vertical="center"/>
      <protection/>
    </xf>
    <xf numFmtId="3" fontId="0" fillId="33" borderId="17" xfId="57" applyNumberFormat="1" applyFont="1" applyFill="1" applyBorder="1">
      <alignment/>
      <protection/>
    </xf>
    <xf numFmtId="177" fontId="3" fillId="33" borderId="24" xfId="0" applyNumberFormat="1" applyFont="1" applyFill="1" applyBorder="1" applyAlignment="1" applyProtection="1">
      <alignment vertical="center"/>
      <protection/>
    </xf>
    <xf numFmtId="177" fontId="3" fillId="33" borderId="25" xfId="0" applyNumberFormat="1" applyFont="1" applyFill="1" applyBorder="1" applyAlignment="1" applyProtection="1">
      <alignment vertical="center"/>
      <protection/>
    </xf>
    <xf numFmtId="177" fontId="3" fillId="33" borderId="26" xfId="0" applyNumberFormat="1" applyFont="1" applyFill="1" applyBorder="1" applyAlignment="1" applyProtection="1">
      <alignment vertical="center"/>
      <protection/>
    </xf>
    <xf numFmtId="177" fontId="3" fillId="33" borderId="30" xfId="0" applyNumberFormat="1" applyFont="1" applyFill="1" applyBorder="1" applyAlignment="1" applyProtection="1">
      <alignment vertical="center"/>
      <protection/>
    </xf>
    <xf numFmtId="177" fontId="3" fillId="33" borderId="27" xfId="0" applyNumberFormat="1" applyFont="1" applyFill="1" applyBorder="1" applyAlignment="1" applyProtection="1">
      <alignment vertical="center"/>
      <protection/>
    </xf>
    <xf numFmtId="177" fontId="0" fillId="33" borderId="31" xfId="0" applyNumberFormat="1" applyFont="1" applyFill="1" applyBorder="1" applyAlignment="1" applyProtection="1">
      <alignment vertical="center"/>
      <protection locked="0"/>
    </xf>
    <xf numFmtId="177" fontId="3" fillId="33" borderId="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vertical="center"/>
    </xf>
    <xf numFmtId="177" fontId="0" fillId="33" borderId="0" xfId="0" applyNumberFormat="1" applyFont="1" applyFill="1" applyAlignment="1">
      <alignment vertical="center"/>
    </xf>
    <xf numFmtId="177" fontId="3" fillId="33" borderId="28" xfId="0" applyNumberFormat="1" applyFont="1" applyFill="1" applyBorder="1" applyAlignment="1" applyProtection="1">
      <alignment vertical="center"/>
      <protection/>
    </xf>
    <xf numFmtId="177" fontId="3" fillId="33" borderId="29" xfId="0" applyNumberFormat="1" applyFont="1" applyFill="1" applyBorder="1" applyAlignment="1" applyProtection="1">
      <alignment vertical="center"/>
      <protection/>
    </xf>
    <xf numFmtId="177" fontId="0" fillId="33" borderId="10" xfId="0" applyNumberFormat="1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horizontal="center" vertical="center"/>
    </xf>
    <xf numFmtId="177" fontId="3" fillId="33" borderId="32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 horizontal="center" vertical="center"/>
      <protection/>
    </xf>
    <xf numFmtId="177" fontId="3" fillId="33" borderId="14" xfId="0" applyNumberFormat="1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 applyProtection="1">
      <alignment vertical="center"/>
      <protection/>
    </xf>
    <xf numFmtId="177" fontId="3" fillId="33" borderId="12" xfId="0" applyNumberFormat="1" applyFont="1" applyFill="1" applyBorder="1" applyAlignment="1" applyProtection="1">
      <alignment vertical="center"/>
      <protection/>
    </xf>
    <xf numFmtId="177" fontId="3" fillId="33" borderId="12" xfId="0" applyNumberFormat="1" applyFont="1" applyFill="1" applyBorder="1" applyAlignment="1" applyProtection="1">
      <alignment horizontal="center" vertical="center"/>
      <protection/>
    </xf>
    <xf numFmtId="177" fontId="0" fillId="33" borderId="22" xfId="0" applyNumberFormat="1" applyFont="1" applyFill="1" applyBorder="1" applyAlignment="1" applyProtection="1">
      <alignment vertical="center"/>
      <protection locked="0"/>
    </xf>
    <xf numFmtId="177" fontId="0" fillId="33" borderId="12" xfId="0" applyNumberFormat="1" applyFont="1" applyFill="1" applyBorder="1" applyAlignment="1" applyProtection="1">
      <alignment horizontal="center" vertical="center"/>
      <protection locked="0"/>
    </xf>
    <xf numFmtId="177" fontId="0" fillId="33" borderId="12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0" xfId="0" applyNumberFormat="1" applyFont="1" applyFill="1" applyBorder="1" applyAlignment="1">
      <alignment horizontal="center" vertical="center"/>
    </xf>
    <xf numFmtId="177" fontId="0" fillId="33" borderId="14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 quotePrefix="1">
      <alignment horizontal="center" vertical="center"/>
    </xf>
    <xf numFmtId="177" fontId="0" fillId="33" borderId="33" xfId="0" applyNumberFormat="1" applyFont="1" applyFill="1" applyBorder="1" applyAlignment="1" applyProtection="1">
      <alignment vertical="center"/>
      <protection/>
    </xf>
    <xf numFmtId="177" fontId="0" fillId="33" borderId="22" xfId="0" applyNumberFormat="1" applyFont="1" applyFill="1" applyBorder="1" applyAlignment="1" applyProtection="1" quotePrefix="1">
      <alignment horizontal="center" vertical="center"/>
      <protection/>
    </xf>
    <xf numFmtId="177" fontId="0" fillId="33" borderId="34" xfId="0" applyNumberFormat="1" applyFont="1" applyFill="1" applyBorder="1" applyAlignment="1" applyProtection="1">
      <alignment vertical="center"/>
      <protection/>
    </xf>
    <xf numFmtId="177" fontId="0" fillId="33" borderId="13" xfId="0" applyNumberFormat="1" applyFont="1" applyFill="1" applyBorder="1" applyAlignment="1">
      <alignment vertical="center"/>
    </xf>
    <xf numFmtId="3" fontId="0" fillId="33" borderId="20" xfId="0" applyNumberFormat="1" applyFont="1" applyFill="1" applyBorder="1" applyAlignment="1">
      <alignment vertical="center"/>
    </xf>
    <xf numFmtId="177" fontId="0" fillId="33" borderId="35" xfId="0" applyNumberFormat="1" applyFont="1" applyFill="1" applyBorder="1" applyAlignment="1" applyProtection="1">
      <alignment vertical="center"/>
      <protection/>
    </xf>
    <xf numFmtId="3" fontId="0" fillId="33" borderId="18" xfId="0" applyNumberFormat="1" applyFont="1" applyFill="1" applyBorder="1" applyAlignment="1" applyProtection="1">
      <alignment horizontal="right" vertical="center"/>
      <protection/>
    </xf>
    <xf numFmtId="3" fontId="0" fillId="33" borderId="18" xfId="0" applyNumberFormat="1" applyFont="1" applyFill="1" applyBorder="1" applyAlignment="1" applyProtection="1">
      <alignment horizontal="right" vertical="center"/>
      <protection locked="0"/>
    </xf>
    <xf numFmtId="3" fontId="0" fillId="33" borderId="19" xfId="0" applyNumberFormat="1" applyFont="1" applyFill="1" applyBorder="1" applyAlignment="1" applyProtection="1">
      <alignment horizontal="right" vertical="center"/>
      <protection locked="0"/>
    </xf>
    <xf numFmtId="3" fontId="0" fillId="33" borderId="20" xfId="0" applyNumberFormat="1" applyFont="1" applyFill="1" applyBorder="1" applyAlignment="1" applyProtection="1">
      <alignment horizontal="right" vertical="center"/>
      <protection locked="0"/>
    </xf>
    <xf numFmtId="3" fontId="3" fillId="33" borderId="18" xfId="0" applyNumberFormat="1" applyFont="1" applyFill="1" applyBorder="1" applyAlignment="1" applyProtection="1">
      <alignment vertical="center"/>
      <protection locked="0"/>
    </xf>
    <xf numFmtId="3" fontId="3" fillId="33" borderId="19" xfId="0" applyNumberFormat="1" applyFont="1" applyFill="1" applyBorder="1" applyAlignment="1" applyProtection="1">
      <alignment vertical="center"/>
      <protection locked="0"/>
    </xf>
    <xf numFmtId="3" fontId="3" fillId="33" borderId="20" xfId="0" applyNumberFormat="1" applyFont="1" applyFill="1" applyBorder="1" applyAlignment="1" applyProtection="1">
      <alignment vertical="center"/>
      <protection locked="0"/>
    </xf>
    <xf numFmtId="3" fontId="3" fillId="33" borderId="20" xfId="0" applyNumberFormat="1" applyFont="1" applyFill="1" applyBorder="1" applyAlignment="1">
      <alignment vertical="center"/>
    </xf>
    <xf numFmtId="177" fontId="3" fillId="33" borderId="18" xfId="0" applyNumberFormat="1" applyFont="1" applyFill="1" applyBorder="1" applyAlignment="1" applyProtection="1">
      <alignment vertical="center"/>
      <protection locked="0"/>
    </xf>
    <xf numFmtId="177" fontId="3" fillId="33" borderId="19" xfId="0" applyNumberFormat="1" applyFont="1" applyFill="1" applyBorder="1" applyAlignment="1" applyProtection="1">
      <alignment vertical="center"/>
      <protection locked="0"/>
    </xf>
    <xf numFmtId="177" fontId="3" fillId="33" borderId="20" xfId="0" applyNumberFormat="1" applyFont="1" applyFill="1" applyBorder="1" applyAlignment="1" applyProtection="1">
      <alignment vertical="center"/>
      <protection locked="0"/>
    </xf>
    <xf numFmtId="177" fontId="0" fillId="33" borderId="22" xfId="0" applyNumberFormat="1" applyFont="1" applyFill="1" applyBorder="1" applyAlignment="1">
      <alignment vertical="center"/>
    </xf>
    <xf numFmtId="177" fontId="0" fillId="33" borderId="36" xfId="0" applyNumberFormat="1" applyFont="1" applyFill="1" applyBorder="1" applyAlignment="1" applyProtection="1">
      <alignment vertical="center"/>
      <protection/>
    </xf>
    <xf numFmtId="177" fontId="0" fillId="33" borderId="18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vertical="center"/>
      <protection locked="0"/>
    </xf>
    <xf numFmtId="177" fontId="3" fillId="33" borderId="37" xfId="0" applyNumberFormat="1" applyFont="1" applyFill="1" applyBorder="1" applyAlignment="1" applyProtection="1">
      <alignment vertical="center"/>
      <protection/>
    </xf>
    <xf numFmtId="177" fontId="3" fillId="33" borderId="26" xfId="0" applyNumberFormat="1" applyFont="1" applyFill="1" applyBorder="1" applyAlignment="1" applyProtection="1">
      <alignment vertical="center"/>
      <protection locked="0"/>
    </xf>
    <xf numFmtId="177" fontId="3" fillId="33" borderId="38" xfId="0" applyNumberFormat="1" applyFont="1" applyFill="1" applyBorder="1" applyAlignment="1" applyProtection="1">
      <alignment vertical="center"/>
      <protection locked="0"/>
    </xf>
    <xf numFmtId="177" fontId="3" fillId="33" borderId="27" xfId="0" applyNumberFormat="1" applyFont="1" applyFill="1" applyBorder="1" applyAlignment="1" applyProtection="1">
      <alignment vertical="center"/>
      <protection locked="0"/>
    </xf>
    <xf numFmtId="177" fontId="3" fillId="33" borderId="0" xfId="0" applyNumberFormat="1" applyFont="1" applyFill="1" applyBorder="1" applyAlignment="1">
      <alignment vertical="center"/>
    </xf>
    <xf numFmtId="177" fontId="0" fillId="33" borderId="39" xfId="0" applyNumberFormat="1" applyFont="1" applyFill="1" applyBorder="1" applyAlignment="1">
      <alignment horizontal="center" vertical="center"/>
    </xf>
    <xf numFmtId="177" fontId="0" fillId="33" borderId="40" xfId="0" applyNumberFormat="1" applyFont="1" applyFill="1" applyBorder="1" applyAlignment="1" applyProtection="1" quotePrefix="1">
      <alignment horizontal="center" vertical="center"/>
      <protection locked="0"/>
    </xf>
    <xf numFmtId="177" fontId="3" fillId="33" borderId="38" xfId="0" applyNumberFormat="1" applyFont="1" applyFill="1" applyBorder="1" applyAlignment="1" applyProtection="1">
      <alignment vertical="center"/>
      <protection/>
    </xf>
    <xf numFmtId="177" fontId="3" fillId="33" borderId="29" xfId="0" applyNumberFormat="1" applyFont="1" applyFill="1" applyBorder="1" applyAlignment="1" applyProtection="1">
      <alignment horizontal="center" vertical="center"/>
      <protection locked="0"/>
    </xf>
    <xf numFmtId="177" fontId="3" fillId="33" borderId="33" xfId="0" applyNumberFormat="1" applyFont="1" applyFill="1" applyBorder="1" applyAlignment="1" applyProtection="1">
      <alignment vertical="center"/>
      <protection locked="0"/>
    </xf>
    <xf numFmtId="177" fontId="3" fillId="33" borderId="15" xfId="0" applyNumberFormat="1" applyFont="1" applyFill="1" applyBorder="1" applyAlignment="1" applyProtection="1">
      <alignment vertical="center"/>
      <protection locked="0"/>
    </xf>
    <xf numFmtId="177" fontId="3" fillId="33" borderId="21" xfId="0" applyNumberFormat="1" applyFont="1" applyFill="1" applyBorder="1" applyAlignment="1" applyProtection="1">
      <alignment vertical="center"/>
      <protection/>
    </xf>
    <xf numFmtId="177" fontId="3" fillId="33" borderId="22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/>
      <protection/>
    </xf>
    <xf numFmtId="177" fontId="0" fillId="33" borderId="0" xfId="0" applyNumberFormat="1" applyFont="1" applyFill="1" applyBorder="1" applyAlignment="1" applyProtection="1">
      <alignment/>
      <protection/>
    </xf>
    <xf numFmtId="177" fontId="3" fillId="33" borderId="0" xfId="0" applyNumberFormat="1" applyFont="1" applyFill="1" applyAlignment="1" applyProtection="1">
      <alignment/>
      <protection/>
    </xf>
    <xf numFmtId="177" fontId="0" fillId="33" borderId="0" xfId="0" applyNumberFormat="1" applyFont="1" applyFill="1" applyAlignment="1" applyProtection="1">
      <alignment/>
      <protection/>
    </xf>
    <xf numFmtId="177" fontId="4" fillId="33" borderId="0" xfId="0" applyNumberFormat="1" applyFont="1" applyFill="1" applyBorder="1" applyAlignment="1" applyProtection="1">
      <alignment/>
      <protection/>
    </xf>
    <xf numFmtId="177" fontId="0" fillId="33" borderId="0" xfId="0" applyNumberFormat="1" applyFont="1" applyFill="1" applyAlignment="1" applyProtection="1">
      <alignment horizontal="right"/>
      <protection/>
    </xf>
    <xf numFmtId="177" fontId="3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/>
    </xf>
    <xf numFmtId="177" fontId="3" fillId="33" borderId="0" xfId="0" applyNumberFormat="1" applyFont="1" applyFill="1" applyAlignment="1">
      <alignment/>
    </xf>
    <xf numFmtId="177" fontId="0" fillId="33" borderId="0" xfId="0" applyNumberFormat="1" applyFont="1" applyFill="1" applyAlignment="1">
      <alignment/>
    </xf>
    <xf numFmtId="177" fontId="3" fillId="33" borderId="29" xfId="0" applyNumberFormat="1" applyFont="1" applyFill="1" applyBorder="1" applyAlignment="1" applyProtection="1">
      <alignment horizontal="center" vertical="center"/>
      <protection locked="0"/>
    </xf>
    <xf numFmtId="3" fontId="0" fillId="33" borderId="27" xfId="0" applyNumberFormat="1" applyFont="1" applyFill="1" applyBorder="1" applyAlignment="1" applyProtection="1">
      <alignment vertical="center"/>
      <protection/>
    </xf>
    <xf numFmtId="3" fontId="0" fillId="33" borderId="27" xfId="0" applyNumberFormat="1" applyFont="1" applyFill="1" applyBorder="1" applyAlignment="1">
      <alignment vertical="center"/>
    </xf>
    <xf numFmtId="177" fontId="0" fillId="33" borderId="41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38" xfId="0" applyNumberFormat="1" applyFont="1" applyFill="1" applyBorder="1" applyAlignment="1" applyProtection="1">
      <alignment vertical="center"/>
      <protection/>
    </xf>
    <xf numFmtId="3" fontId="3" fillId="33" borderId="39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horizontal="right" vertical="center"/>
      <protection locked="0"/>
    </xf>
    <xf numFmtId="177" fontId="3" fillId="33" borderId="29" xfId="0" applyNumberFormat="1" applyFont="1" applyFill="1" applyBorder="1" applyAlignment="1" applyProtection="1">
      <alignment horizontal="center" vertical="center"/>
      <protection locked="0"/>
    </xf>
    <xf numFmtId="177" fontId="3" fillId="33" borderId="33" xfId="0" applyNumberFormat="1" applyFont="1" applyFill="1" applyBorder="1" applyAlignment="1" applyProtection="1">
      <alignment vertical="center"/>
      <protection locked="0"/>
    </xf>
    <xf numFmtId="177" fontId="3" fillId="33" borderId="15" xfId="0" applyNumberFormat="1" applyFont="1" applyFill="1" applyBorder="1" applyAlignment="1" applyProtection="1">
      <alignment vertical="center"/>
      <protection locked="0"/>
    </xf>
    <xf numFmtId="177" fontId="3" fillId="33" borderId="21" xfId="0" applyNumberFormat="1" applyFont="1" applyFill="1" applyBorder="1" applyAlignment="1" applyProtection="1">
      <alignment vertical="center"/>
      <protection/>
    </xf>
    <xf numFmtId="177" fontId="3" fillId="33" borderId="22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5172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7</xdr:col>
      <xdr:colOff>0</xdr:colOff>
      <xdr:row>8</xdr:row>
      <xdr:rowOff>28575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38100" y="66675"/>
          <a:ext cx="5762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0"/>
          <a:ext cx="462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7</xdr:row>
      <xdr:rowOff>47625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0" y="0"/>
          <a:ext cx="59055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0"/>
          <a:ext cx="577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409575</xdr:colOff>
      <xdr:row>7</xdr:row>
      <xdr:rowOff>123825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0" y="0"/>
          <a:ext cx="58959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AK52"/>
  <sheetViews>
    <sheetView showGridLines="0" tabSelected="1" zoomScaleSheetLayoutView="70" zoomScalePageLayoutView="0" workbookViewId="0" topLeftCell="A1">
      <pane xSplit="1" ySplit="14" topLeftCell="V15" activePane="bottomRight" state="frozen"/>
      <selection pane="topLeft" activeCell="AI10" sqref="AI10"/>
      <selection pane="topRight" activeCell="AI10" sqref="AI10"/>
      <selection pane="bottomLeft" activeCell="AI10" sqref="AI10"/>
      <selection pane="bottomRight" activeCell="AB25" sqref="AB25"/>
    </sheetView>
  </sheetViews>
  <sheetFormatPr defaultColWidth="9.140625" defaultRowHeight="12.75"/>
  <cols>
    <col min="1" max="1" width="24.421875" style="158" customWidth="1"/>
    <col min="2" max="27" width="10.421875" style="158" customWidth="1"/>
    <col min="28" max="28" width="11.57421875" style="158" customWidth="1"/>
    <col min="29" max="29" width="0.9921875" style="156" customWidth="1"/>
    <col min="30" max="30" width="15.00390625" style="156" customWidth="1"/>
    <col min="31" max="31" width="8.140625" style="158" hidden="1" customWidth="1"/>
    <col min="32" max="33" width="7.7109375" style="158" hidden="1" customWidth="1"/>
    <col min="34" max="34" width="7.8515625" style="158" customWidth="1"/>
    <col min="35" max="37" width="7.7109375" style="158" customWidth="1"/>
    <col min="38" max="38" width="7.7109375" style="156" customWidth="1"/>
    <col min="39" max="42" width="7.7109375" style="158" customWidth="1"/>
    <col min="43" max="43" width="0.85546875" style="158" customWidth="1"/>
    <col min="44" max="16384" width="9.140625" style="158" customWidth="1"/>
  </cols>
  <sheetData>
    <row r="1" spans="1:32" s="157" customFormat="1" ht="12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6"/>
      <c r="AE1" s="155"/>
      <c r="AF1" s="155"/>
    </row>
    <row r="2" spans="1:32" s="157" customFormat="1" ht="12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6"/>
      <c r="AE2" s="155"/>
      <c r="AF2" s="155"/>
    </row>
    <row r="3" spans="1:32" s="157" customFormat="1" ht="12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6"/>
      <c r="AE3" s="155"/>
      <c r="AF3" s="155"/>
    </row>
    <row r="4" spans="1:32" s="157" customFormat="1" ht="12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6"/>
      <c r="AE4" s="155"/>
      <c r="AF4" s="155"/>
    </row>
    <row r="5" spans="1:32" s="157" customFormat="1" ht="12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6"/>
      <c r="AE5" s="155"/>
      <c r="AF5" s="155"/>
    </row>
    <row r="6" spans="1:32" s="157" customFormat="1" ht="12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6"/>
      <c r="AE6" s="155"/>
      <c r="AF6" s="155"/>
    </row>
    <row r="7" spans="1:32" s="157" customFormat="1" ht="12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6"/>
      <c r="AE7" s="155"/>
      <c r="AF7" s="155"/>
    </row>
    <row r="8" spans="1:32" s="157" customFormat="1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6"/>
      <c r="AE8" s="155"/>
      <c r="AF8" s="155"/>
    </row>
    <row r="9" spans="1:37" s="4" customFormat="1" ht="12.75">
      <c r="A9" s="1" t="s">
        <v>50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N9" s="2"/>
      <c r="P9" s="2"/>
      <c r="Q9" s="2"/>
      <c r="R9" s="2"/>
      <c r="S9" s="2"/>
      <c r="T9" s="2"/>
      <c r="U9" s="2"/>
      <c r="V9" s="2"/>
      <c r="W9" s="2"/>
      <c r="X9" s="2"/>
      <c r="Y9" s="2"/>
      <c r="Z9" s="171" t="s">
        <v>73</v>
      </c>
      <c r="AA9" s="171"/>
      <c r="AB9" s="171"/>
      <c r="AC9" s="171"/>
      <c r="AD9" s="171"/>
      <c r="AK9" s="5"/>
    </row>
    <row r="10" spans="1:37" s="4" customFormat="1" ht="12" customHeight="1" thickBo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2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3"/>
      <c r="AK10" s="5"/>
    </row>
    <row r="11" spans="1:37" s="4" customFormat="1" ht="12.75">
      <c r="A11" s="69"/>
      <c r="B11" s="70"/>
      <c r="C11" s="70"/>
      <c r="D11" s="70"/>
      <c r="E11" s="70"/>
      <c r="F11" s="70"/>
      <c r="G11" s="70"/>
      <c r="H11" s="70" t="s">
        <v>42</v>
      </c>
      <c r="I11" s="70"/>
      <c r="J11" s="70"/>
      <c r="K11" s="70"/>
      <c r="L11" s="70"/>
      <c r="M11" s="70"/>
      <c r="N11" s="70"/>
      <c r="O11" s="70"/>
      <c r="P11" s="7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65"/>
      <c r="AB11" s="6" t="s">
        <v>30</v>
      </c>
      <c r="AC11" s="11"/>
      <c r="AD11" s="6" t="s">
        <v>45</v>
      </c>
      <c r="AK11" s="5"/>
    </row>
    <row r="12" spans="1:37" s="4" customFormat="1" ht="12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0" t="s">
        <v>31</v>
      </c>
      <c r="AC12" s="11"/>
      <c r="AD12" s="12" t="s">
        <v>46</v>
      </c>
      <c r="AK12" s="5"/>
    </row>
    <row r="13" spans="1:37" s="4" customFormat="1" ht="12" customHeight="1">
      <c r="A13" s="151"/>
      <c r="B13" s="152"/>
      <c r="C13" s="13"/>
      <c r="D13" s="13"/>
      <c r="E13" s="13"/>
      <c r="F13" s="13"/>
      <c r="G13" s="13"/>
      <c r="H13" s="13"/>
      <c r="I13" s="3"/>
      <c r="J13" s="3"/>
      <c r="K13" s="3"/>
      <c r="L13" s="3"/>
      <c r="M13" s="3"/>
      <c r="N13" s="3"/>
      <c r="O13" s="3"/>
      <c r="P13" s="14"/>
      <c r="Q13" s="26"/>
      <c r="R13" s="26"/>
      <c r="S13" s="26"/>
      <c r="T13" s="26"/>
      <c r="U13" s="26"/>
      <c r="V13" s="26"/>
      <c r="W13" s="148"/>
      <c r="X13" s="148"/>
      <c r="Y13" s="148"/>
      <c r="Z13" s="19"/>
      <c r="AA13" s="168"/>
      <c r="AB13" s="15" t="s">
        <v>72</v>
      </c>
      <c r="AC13" s="14"/>
      <c r="AD13" s="16"/>
      <c r="AK13" s="5"/>
    </row>
    <row r="14" spans="1:37" s="4" customFormat="1" ht="12" customHeight="1">
      <c r="A14" s="17"/>
      <c r="B14" s="18" t="s">
        <v>5</v>
      </c>
      <c r="C14" s="18" t="s">
        <v>1</v>
      </c>
      <c r="D14" s="18" t="s">
        <v>2</v>
      </c>
      <c r="E14" s="18" t="s">
        <v>3</v>
      </c>
      <c r="F14" s="18" t="s">
        <v>4</v>
      </c>
      <c r="G14" s="18" t="s">
        <v>16</v>
      </c>
      <c r="H14" s="18" t="s">
        <v>18</v>
      </c>
      <c r="I14" s="18" t="s">
        <v>19</v>
      </c>
      <c r="J14" s="18" t="s">
        <v>20</v>
      </c>
      <c r="K14" s="18" t="s">
        <v>21</v>
      </c>
      <c r="L14" s="18" t="s">
        <v>23</v>
      </c>
      <c r="M14" s="18" t="s">
        <v>24</v>
      </c>
      <c r="N14" s="18" t="s">
        <v>25</v>
      </c>
      <c r="O14" s="18" t="s">
        <v>26</v>
      </c>
      <c r="P14" s="19" t="s">
        <v>27</v>
      </c>
      <c r="Q14" s="19" t="s">
        <v>28</v>
      </c>
      <c r="R14" s="20" t="s">
        <v>49</v>
      </c>
      <c r="S14" s="20" t="s">
        <v>53</v>
      </c>
      <c r="T14" s="20" t="s">
        <v>62</v>
      </c>
      <c r="U14" s="20" t="s">
        <v>63</v>
      </c>
      <c r="V14" s="20" t="s">
        <v>64</v>
      </c>
      <c r="W14" s="20" t="s">
        <v>65</v>
      </c>
      <c r="X14" s="20" t="s">
        <v>66</v>
      </c>
      <c r="Y14" s="20" t="s">
        <v>67</v>
      </c>
      <c r="Z14" s="20" t="s">
        <v>68</v>
      </c>
      <c r="AA14" s="21" t="s">
        <v>69</v>
      </c>
      <c r="AB14" s="22" t="s">
        <v>70</v>
      </c>
      <c r="AC14" s="23"/>
      <c r="AD14" s="24" t="s">
        <v>71</v>
      </c>
      <c r="AK14" s="5"/>
    </row>
    <row r="15" spans="1:37" s="4" customFormat="1" ht="12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8"/>
      <c r="AB15" s="24" t="s">
        <v>48</v>
      </c>
      <c r="AC15" s="23"/>
      <c r="AD15" s="24"/>
      <c r="AK15" s="5"/>
    </row>
    <row r="16" spans="1:37" s="4" customFormat="1" ht="12" customHeight="1">
      <c r="A16" s="17"/>
      <c r="B16" s="18"/>
      <c r="C16" s="18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7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  <c r="AB16" s="32">
        <v>10</v>
      </c>
      <c r="AC16" s="14"/>
      <c r="AD16" s="33"/>
      <c r="AK16" s="5"/>
    </row>
    <row r="17" spans="1:37" s="4" customFormat="1" ht="12" customHeight="1">
      <c r="A17" s="34" t="s">
        <v>35</v>
      </c>
      <c r="B17" s="35">
        <f>'Maize White'!B17+'Maize Yellow'!B17</f>
        <v>8488000</v>
      </c>
      <c r="C17" s="35">
        <f>'Maize White'!C17+'Maize Yellow'!C17</f>
        <v>7082000</v>
      </c>
      <c r="D17" s="35">
        <f>'Maize White'!D17+'Maize Yellow'!D17</f>
        <v>6716000</v>
      </c>
      <c r="E17" s="35">
        <f>'Maize White'!E17+'Maize Yellow'!E17</f>
        <v>10141000</v>
      </c>
      <c r="F17" s="35">
        <f>'Maize White'!F17+'Maize Yellow'!F17</f>
        <v>7225000</v>
      </c>
      <c r="G17" s="35">
        <f>'Maize White'!G17+'Maize Yellow'!G17</f>
        <v>9732000</v>
      </c>
      <c r="H17" s="35">
        <f>'Maize White'!H17+'Maize Yellow'!H17</f>
        <v>9392000</v>
      </c>
      <c r="I17" s="35">
        <f>'Maize White'!I17+'Maize Yellow'!I17</f>
        <v>9482000</v>
      </c>
      <c r="J17" s="35">
        <f>'Maize White'!J17+'Maize Yellow'!J17</f>
        <v>11450000</v>
      </c>
      <c r="K17" s="35">
        <f>'Maize White'!K17+'Maize Yellow'!K17</f>
        <v>6618000</v>
      </c>
      <c r="L17" s="35">
        <f>'Maize White'!L17+'Maize Yellow'!L17</f>
        <v>7125000</v>
      </c>
      <c r="M17" s="35">
        <f>'Maize White'!M17+'Maize Yellow'!M17</f>
        <v>12700000</v>
      </c>
      <c r="N17" s="35">
        <f>'Maize White'!N17+'Maize Yellow'!N17</f>
        <v>12050000</v>
      </c>
      <c r="O17" s="35">
        <f>'Maize White'!O17+'Maize Yellow'!O17</f>
        <v>12815000</v>
      </c>
      <c r="P17" s="36">
        <f>'Maize White'!P17+'Maize Yellow'!P17</f>
        <v>10360000</v>
      </c>
      <c r="Q17" s="36">
        <f>'Maize White'!Q17+'Maize Yellow'!Q17</f>
        <v>12120656</v>
      </c>
      <c r="R17" s="36">
        <f>'Maize White'!R17+'Maize Yellow'!R17</f>
        <v>11810600</v>
      </c>
      <c r="S17" s="36">
        <v>14250000</v>
      </c>
      <c r="T17" s="36">
        <f>'Maize White'!T17+'Maize Yellow'!T17</f>
        <v>9955000</v>
      </c>
      <c r="U17" s="36">
        <f>'Maize White'!U17+'Maize Yellow'!U17</f>
        <v>7778500</v>
      </c>
      <c r="V17" s="36">
        <f>'Maize White'!V17+'Maize Yellow'!V17</f>
        <v>16820000</v>
      </c>
      <c r="W17" s="36">
        <f>'Maize White'!W17+'Maize Yellow'!W17</f>
        <v>12510000</v>
      </c>
      <c r="X17" s="36">
        <f>'Maize White'!X17+'Maize Yellow'!X17</f>
        <v>11275000</v>
      </c>
      <c r="Y17" s="36">
        <f>'Maize White'!Y17+'Maize Yellow'!Y17</f>
        <v>15300000</v>
      </c>
      <c r="Z17" s="36">
        <f>'Maize White'!Z17+'Maize Yellow'!Z17</f>
        <v>16315000</v>
      </c>
      <c r="AA17" s="37">
        <f>'Maize White'!AA17+'Maize Yellow'!AA17</f>
        <v>15470000</v>
      </c>
      <c r="AB17" s="37">
        <f>'Maize White'!AB17+'Maize Yellow'!AB17</f>
        <v>16430000</v>
      </c>
      <c r="AC17" s="5"/>
      <c r="AD17" s="38">
        <f>ROUND((+T17+V17+W17+X17+Y17+Z17+AA17+R17+S17+U17)/(10),1)</f>
        <v>13148410</v>
      </c>
      <c r="AK17" s="5"/>
    </row>
    <row r="18" spans="1:37" s="4" customFormat="1" ht="12" customHeight="1">
      <c r="A18" s="34" t="s">
        <v>32</v>
      </c>
      <c r="B18" s="35"/>
      <c r="C18" s="35">
        <f>'Maize White'!C18+'Maize Yellow'!C18</f>
        <v>469000</v>
      </c>
      <c r="D18" s="35">
        <f>'Maize White'!D18+'Maize Yellow'!D18</f>
        <v>502000</v>
      </c>
      <c r="E18" s="35">
        <f>'Maize White'!E18+'Maize Yellow'!E18</f>
        <v>614000</v>
      </c>
      <c r="F18" s="35">
        <f>'Maize White'!F18+'Maize Yellow'!F18</f>
        <v>414000</v>
      </c>
      <c r="G18" s="35">
        <f>'Maize White'!G18+'Maize Yellow'!G18</f>
        <v>462000</v>
      </c>
      <c r="H18" s="35">
        <f>'Maize White'!H18+'Maize Yellow'!H18</f>
        <v>366000</v>
      </c>
      <c r="I18" s="35">
        <f>'Maize White'!I18+'Maize Yellow'!I18</f>
        <v>410000</v>
      </c>
      <c r="J18" s="35">
        <f>'Maize White'!J18+'Maize Yellow'!J18</f>
        <v>754000</v>
      </c>
      <c r="K18" s="35">
        <f>'Maize White'!K18+'Maize Yellow'!K18</f>
        <v>480000</v>
      </c>
      <c r="L18" s="35">
        <f>'Maize White'!L18+'Maize Yellow'!L18</f>
        <v>337000</v>
      </c>
      <c r="M18" s="35">
        <f>'Maize White'!M18+'Maize Yellow'!M18</f>
        <v>554000</v>
      </c>
      <c r="N18" s="35">
        <f>'Maize White'!N18+'Maize Yellow'!N18</f>
        <v>389000</v>
      </c>
      <c r="O18" s="35">
        <f>'Maize White'!O18+'Maize Yellow'!O18</f>
        <v>527000</v>
      </c>
      <c r="P18" s="36">
        <f>'Maize White'!P18+'Maize Yellow'!P18</f>
        <v>474000</v>
      </c>
      <c r="Q18" s="36">
        <f>'Maize White'!Q18+'Maize Yellow'!Q18</f>
        <v>433000</v>
      </c>
      <c r="R18" s="36">
        <f>'Maize White'!R18+'Maize Yellow'!R18</f>
        <v>457810</v>
      </c>
      <c r="S18" s="36">
        <v>550000</v>
      </c>
      <c r="T18" s="36">
        <f>'Maize Yellow'!T18+'Maize White'!T18</f>
        <v>0</v>
      </c>
      <c r="U18" s="36">
        <f>'Maize Yellow'!U18+'Maize White'!U18</f>
        <v>0</v>
      </c>
      <c r="V18" s="36">
        <f>'Maize White'!V18+'Maize Yellow'!V18</f>
        <v>0</v>
      </c>
      <c r="W18" s="36">
        <f>'Maize White'!W18+'Maize Yellow'!W18</f>
        <v>0</v>
      </c>
      <c r="X18" s="36">
        <f>'Maize Yellow'!W18+'Maize White'!W18</f>
        <v>0</v>
      </c>
      <c r="Y18" s="36">
        <f>'Maize Yellow'!X18+'Maize White'!X18</f>
        <v>0</v>
      </c>
      <c r="Z18" s="36">
        <f>'Maize White'!Z18+'Maize Yellow'!Z18</f>
        <v>0</v>
      </c>
      <c r="AA18" s="37">
        <f>'Maize White'!AA18+'Maize Yellow'!AA18</f>
        <v>0</v>
      </c>
      <c r="AB18" s="38">
        <f>'Maize Yellow'!AB18+'Maize White'!AB18</f>
        <v>0</v>
      </c>
      <c r="AC18" s="5"/>
      <c r="AD18" s="38">
        <f>ROUND((+T18+V18+W18+X18+Y18+Z18+AA18+R18+S18+U18)/(10),1)</f>
        <v>100781</v>
      </c>
      <c r="AK18" s="5"/>
    </row>
    <row r="19" spans="1:37" s="4" customFormat="1" ht="12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8"/>
      <c r="AC19" s="5"/>
      <c r="AD19" s="38"/>
      <c r="AK19" s="5"/>
    </row>
    <row r="20" spans="1:37" s="4" customFormat="1" ht="12" customHeight="1">
      <c r="A20" s="39" t="s">
        <v>37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40"/>
      <c r="Q20" s="36"/>
      <c r="R20" s="40"/>
      <c r="S20" s="40"/>
      <c r="T20" s="40"/>
      <c r="U20" s="40"/>
      <c r="V20" s="40"/>
      <c r="W20" s="40"/>
      <c r="X20" s="40"/>
      <c r="Y20" s="40"/>
      <c r="Z20" s="40"/>
      <c r="AA20" s="41"/>
      <c r="AB20" s="42"/>
      <c r="AC20" s="43"/>
      <c r="AD20" s="38"/>
      <c r="AK20" s="5"/>
    </row>
    <row r="21" spans="1:37" s="4" customFormat="1" ht="12" customHeight="1">
      <c r="A21" s="17" t="s">
        <v>41</v>
      </c>
      <c r="B21" s="35">
        <f>'Maize White'!B21+'Maize Yellow'!B21</f>
        <v>1283000</v>
      </c>
      <c r="C21" s="35">
        <f>'Maize White'!C21+'Maize Yellow'!C21</f>
        <v>1949000</v>
      </c>
      <c r="D21" s="35">
        <f>'Maize White'!D21+'Maize Yellow'!D21</f>
        <v>847000</v>
      </c>
      <c r="E21" s="35">
        <f>'Maize White'!E21+'Maize Yellow'!E21</f>
        <v>983000</v>
      </c>
      <c r="F21" s="35">
        <f>'Maize White'!F21+'Maize Yellow'!F21</f>
        <v>2115000</v>
      </c>
      <c r="G21" s="35">
        <f>'Maize White'!G21+'Maize Yellow'!G21</f>
        <v>1202000</v>
      </c>
      <c r="H21" s="35">
        <f>'Maize White'!H21+'Maize Yellow'!H21</f>
        <v>2710000</v>
      </c>
      <c r="I21" s="35">
        <f>'Maize White'!I21+'Maize Yellow'!I21</f>
        <v>2624000</v>
      </c>
      <c r="J21" s="35">
        <f>'Maize White'!J21+'Maize Yellow'!J21</f>
        <v>3148000</v>
      </c>
      <c r="K21" s="35">
        <f>'Maize White'!K21+'Maize Yellow'!K21</f>
        <v>3169000</v>
      </c>
      <c r="L21" s="35">
        <f>'Maize White'!L21+'Maize Yellow'!L21</f>
        <v>2070000</v>
      </c>
      <c r="M21" s="35">
        <f>'Maize White'!M21+'Maize Yellow'!M21</f>
        <v>1049000</v>
      </c>
      <c r="N21" s="35">
        <f>'Maize White'!N21+'Maize Yellow'!N21</f>
        <v>1581000</v>
      </c>
      <c r="O21" s="35">
        <f>'Maize White'!O21+'Maize Yellow'!O21</f>
        <v>2131000</v>
      </c>
      <c r="P21" s="36">
        <f>'Maize White'!P21+'Maize Yellow'!P21</f>
        <v>2336000</v>
      </c>
      <c r="Q21" s="36">
        <f>'Maize White'!Q21+'Maize Yellow'!Q21</f>
        <v>994000</v>
      </c>
      <c r="R21" s="36">
        <f>'Maize White'!R21+'Maize Yellow'!R21</f>
        <v>1417393</v>
      </c>
      <c r="S21" s="36">
        <v>589028</v>
      </c>
      <c r="T21" s="36">
        <f>'Maize White'!T21+'Maize Yellow'!T21</f>
        <v>2073635</v>
      </c>
      <c r="U21" s="36">
        <f>'Maize White'!U21+'Maize Yellow'!U21</f>
        <v>2471067</v>
      </c>
      <c r="V21" s="36">
        <f>'Maize White'!V21+'Maize Yellow'!V21</f>
        <v>1094638</v>
      </c>
      <c r="W21" s="36">
        <f>'Maize White'!W21+'Maize Yellow'!W21</f>
        <v>3689476</v>
      </c>
      <c r="X21" s="36">
        <f>'Maize White'!X21+'Maize Yellow'!X21</f>
        <v>2663086</v>
      </c>
      <c r="Y21" s="36">
        <f>'Maize White'!Y21+'Maize Yellow'!Y21</f>
        <v>1000601</v>
      </c>
      <c r="Z21" s="36">
        <f>'Maize White'!Z21+'Maize Yellow'!Z21</f>
        <v>2116906</v>
      </c>
      <c r="AA21" s="37">
        <f>'Maize White'!AA21+'Maize Yellow'!AA21</f>
        <v>2124219</v>
      </c>
      <c r="AB21" s="38">
        <f>'Maize White'!AB21+'Maize Yellow'!AB21</f>
        <v>1953931</v>
      </c>
      <c r="AC21" s="5"/>
      <c r="AD21" s="38">
        <f aca="true" t="shared" si="0" ref="AD21:AD49">ROUND((+T21+V21+W21+X21+Y21+Z21+AA21+R21+S21+U21)/(10),1)</f>
        <v>1924004.9</v>
      </c>
      <c r="AK21" s="5"/>
    </row>
    <row r="22" spans="1:37" s="4" customFormat="1" ht="12" customHeight="1">
      <c r="A22" s="17" t="s">
        <v>7</v>
      </c>
      <c r="B22" s="35">
        <f>'Maize White'!B22+'Maize Yellow'!B22</f>
        <v>9732000</v>
      </c>
      <c r="C22" s="35">
        <f>'Maize White'!C22+'Maize Yellow'!C22</f>
        <v>6854000</v>
      </c>
      <c r="D22" s="35">
        <f>'Maize White'!D22+'Maize Yellow'!D22</f>
        <v>7075000</v>
      </c>
      <c r="E22" s="35">
        <f>'Maize White'!E22+'Maize Yellow'!E22</f>
        <v>10409000</v>
      </c>
      <c r="F22" s="35">
        <f>'Maize White'!F22+'Maize Yellow'!F22</f>
        <v>7936000</v>
      </c>
      <c r="G22" s="35">
        <f>'Maize White'!G22+'Maize Yellow'!G22</f>
        <v>9310000</v>
      </c>
      <c r="H22" s="35">
        <f>'Maize White'!H22+'Maize Yellow'!H22</f>
        <v>8409000</v>
      </c>
      <c r="I22" s="35">
        <f>'Maize White'!I22+'Maize Yellow'!I22</f>
        <v>9093000</v>
      </c>
      <c r="J22" s="35">
        <f>'Maize White'!J22+'Maize Yellow'!J22</f>
        <v>10055000</v>
      </c>
      <c r="K22" s="35">
        <f>'Maize White'!K22+'Maize Yellow'!K22</f>
        <v>6707000</v>
      </c>
      <c r="L22" s="35">
        <f>'Maize White'!L22+'Maize Yellow'!L22</f>
        <v>6882000</v>
      </c>
      <c r="M22" s="35">
        <f>'Maize White'!M22+'Maize Yellow'!M22</f>
        <v>11899000</v>
      </c>
      <c r="N22" s="35">
        <f>'Maize White'!N22+'Maize Yellow'!N22</f>
        <v>11629000</v>
      </c>
      <c r="O22" s="35">
        <f>'Maize White'!O22+'Maize Yellow'!O22</f>
        <v>12016000</v>
      </c>
      <c r="P22" s="36">
        <f>'Maize White'!P22+'Maize Yellow'!P22</f>
        <v>10340000</v>
      </c>
      <c r="Q22" s="36">
        <f>'Maize White'!Q22+'Maize Yellow'!Q22</f>
        <v>11929000</v>
      </c>
      <c r="R22" s="36">
        <f>'Maize White'!R22+'Maize Yellow'!R22</f>
        <v>10991995</v>
      </c>
      <c r="S22" s="36">
        <v>13827632</v>
      </c>
      <c r="T22" s="36">
        <f>'Maize White'!T22+'Maize Yellow'!T22</f>
        <v>9794332</v>
      </c>
      <c r="U22" s="36">
        <f>'Maize White'!U22+'Maize Yellow'!U22</f>
        <v>7469600</v>
      </c>
      <c r="V22" s="36">
        <f>'Maize White'!V22+'Maize Yellow'!V22</f>
        <v>15628682</v>
      </c>
      <c r="W22" s="36">
        <f>'Maize White'!W22+'Maize Yellow'!W22</f>
        <v>11983852</v>
      </c>
      <c r="X22" s="36">
        <f>'Maize White'!X22+'Maize Yellow'!X22</f>
        <v>10887053</v>
      </c>
      <c r="Y22" s="36">
        <f>'Maize White'!Y22+'Maize Yellow'!Y22</f>
        <v>15278983</v>
      </c>
      <c r="Z22" s="36">
        <f>'Maize White'!Z22+'Maize Yellow'!Z22</f>
        <v>15266562</v>
      </c>
      <c r="AA22" s="37">
        <f>'Maize White'!AA22+'Maize Yellow'!AA22</f>
        <v>15189328</v>
      </c>
      <c r="AB22" s="38">
        <f>'Maize White'!AB22+'Maize Yellow'!AB22</f>
        <v>15115995</v>
      </c>
      <c r="AC22" s="5"/>
      <c r="AD22" s="38">
        <f t="shared" si="0"/>
        <v>12631801.9</v>
      </c>
      <c r="AK22" s="5"/>
    </row>
    <row r="23" spans="1:37" s="4" customFormat="1" ht="12" customHeight="1">
      <c r="A23" s="17" t="s">
        <v>8</v>
      </c>
      <c r="B23" s="35">
        <f>'Maize White'!B23+'Maize Yellow'!B23</f>
        <v>109000</v>
      </c>
      <c r="C23" s="35">
        <f>'Maize White'!C23+'Maize Yellow'!C23</f>
        <v>98000</v>
      </c>
      <c r="D23" s="35">
        <f>'Maize White'!D23+'Maize Yellow'!D23</f>
        <v>569000</v>
      </c>
      <c r="E23" s="35">
        <f>'Maize White'!E23+'Maize Yellow'!E23</f>
        <v>0</v>
      </c>
      <c r="F23" s="35">
        <f>'Maize White'!F23+'Maize Yellow'!F23</f>
        <v>395000</v>
      </c>
      <c r="G23" s="35">
        <f>'Maize White'!G23+'Maize Yellow'!G23</f>
        <v>925000</v>
      </c>
      <c r="H23" s="35">
        <f>'Maize White'!H23+'Maize Yellow'!H23</f>
        <v>441000</v>
      </c>
      <c r="I23" s="35">
        <f>'Maize White'!I23+'Maize Yellow'!I23</f>
        <v>219000</v>
      </c>
      <c r="J23" s="35">
        <f>'Maize White'!J23+'Maize Yellow'!J23</f>
        <v>360000</v>
      </c>
      <c r="K23" s="35">
        <f>'Maize White'!K23+'Maize Yellow'!K23</f>
        <v>931000</v>
      </c>
      <c r="L23" s="35">
        <f>'Maize White'!L23+'Maize Yellow'!L23</f>
        <v>1120000</v>
      </c>
      <c r="M23" s="35">
        <f>'Maize White'!M23+'Maize Yellow'!M23</f>
        <v>27000</v>
      </c>
      <c r="N23" s="35">
        <f>'Maize White'!N23+'Maize Yellow'!N23</f>
        <v>27000</v>
      </c>
      <c r="O23" s="35">
        <f>'Maize White'!O23+'Maize Yellow'!O23</f>
        <v>0</v>
      </c>
      <c r="P23" s="36">
        <f>'Maize White'!P23+'Maize Yellow'!P23</f>
        <v>421000</v>
      </c>
      <c r="Q23" s="36">
        <f>'Maize White'!Q23+'Maize Yellow'!Q23</f>
        <v>11000</v>
      </c>
      <c r="R23" s="36">
        <f>'Maize White'!R23+'Maize Yellow'!R23</f>
        <v>79682</v>
      </c>
      <c r="S23" s="36">
        <v>65250</v>
      </c>
      <c r="T23" s="36">
        <f>'Maize White'!T23+'Maize Yellow'!T23</f>
        <v>1963610</v>
      </c>
      <c r="U23" s="36">
        <f>'Maize White'!U23+'Maize Yellow'!U23</f>
        <v>2236743</v>
      </c>
      <c r="V23" s="36">
        <f>'Maize White'!V23+'Maize Yellow'!V23</f>
        <v>0</v>
      </c>
      <c r="W23" s="36">
        <f>'Maize White'!W23+'Maize Yellow'!W23</f>
        <v>171622</v>
      </c>
      <c r="X23" s="36">
        <f>'Maize White'!X23+'Maize Yellow'!X23</f>
        <v>509684</v>
      </c>
      <c r="Y23" s="36">
        <f>'Maize White'!Y23+'Maize Yellow'!Y23</f>
        <v>463</v>
      </c>
      <c r="Z23" s="36">
        <f>'Maize White'!Z23+'Maize Yellow'!Z23</f>
        <v>7583</v>
      </c>
      <c r="AA23" s="37">
        <f>'Maize White'!AA23+'Maize Yellow'!AA23</f>
        <v>0</v>
      </c>
      <c r="AB23" s="38">
        <f>'Maize White'!AB23+'Maize Yellow'!AB23</f>
        <v>0</v>
      </c>
      <c r="AC23" s="5"/>
      <c r="AD23" s="38">
        <f t="shared" si="0"/>
        <v>503463.7</v>
      </c>
      <c r="AK23" s="5"/>
    </row>
    <row r="24" spans="1:37" s="4" customFormat="1" ht="12" customHeight="1">
      <c r="A24" s="17" t="s">
        <v>0</v>
      </c>
      <c r="B24" s="35">
        <f>'Maize White'!B24+'Maize Yellow'!B24</f>
        <v>0</v>
      </c>
      <c r="C24" s="35">
        <v>0</v>
      </c>
      <c r="D24" s="35">
        <f>'Maize White'!D24+'Maize Yellow'!D24</f>
        <v>0</v>
      </c>
      <c r="E24" s="35">
        <f>'Maize White'!E24+'Maize Yellow'!E24</f>
        <v>0</v>
      </c>
      <c r="F24" s="35">
        <f>'Maize White'!F24+'Maize Yellow'!F24</f>
        <v>0</v>
      </c>
      <c r="G24" s="35">
        <f>'Maize White'!G24+'Maize Yellow'!G24</f>
        <v>0</v>
      </c>
      <c r="H24" s="35">
        <f>'Maize White'!H24+'Maize Yellow'!H24</f>
        <v>40000</v>
      </c>
      <c r="I24" s="35">
        <f>'Maize White'!I24+'Maize Yellow'!I24</f>
        <v>0</v>
      </c>
      <c r="J24" s="35">
        <v>0</v>
      </c>
      <c r="K24" s="35">
        <f>'Maize White'!K24+'Maize Yellow'!K24</f>
        <v>32000</v>
      </c>
      <c r="L24" s="35">
        <f>'Maize White'!L24+'Maize Yellow'!L24</f>
        <v>29000</v>
      </c>
      <c r="M24" s="35">
        <f>'Maize White'!M24+'Maize Yellow'!M24</f>
        <v>30000</v>
      </c>
      <c r="N24" s="35">
        <f>'Maize White'!N24+'Maize Yellow'!N24</f>
        <v>68000</v>
      </c>
      <c r="O24" s="35">
        <f>'Maize White'!O24+'Maize Yellow'!O24</f>
        <v>77000</v>
      </c>
      <c r="P24" s="36">
        <f>'Maize White'!P24+'Maize Yellow'!P24</f>
        <v>54000</v>
      </c>
      <c r="Q24" s="36">
        <f>'Maize White'!Q24+'Maize Yellow'!Q24</f>
        <v>42000</v>
      </c>
      <c r="R24" s="36">
        <f>'Maize White'!R24+'Maize Yellow'!R24</f>
        <v>122608</v>
      </c>
      <c r="S24" s="36">
        <v>26153</v>
      </c>
      <c r="T24" s="36">
        <f>'Maize White'!T24+'Maize Yellow'!T24</f>
        <v>52930</v>
      </c>
      <c r="U24" s="36">
        <f>'Maize White'!U24+'Maize Yellow'!U24</f>
        <v>44417</v>
      </c>
      <c r="V24" s="36">
        <f>'Maize White'!V24+'Maize Yellow'!V24</f>
        <v>46657</v>
      </c>
      <c r="W24" s="36">
        <f>'Maize White'!W24+'Maize Yellow'!W24</f>
        <v>22173</v>
      </c>
      <c r="X24" s="36">
        <f>'Maize White'!X24+'Maize Yellow'!X24-5605</f>
        <v>22336</v>
      </c>
      <c r="Y24" s="36">
        <f>'Maize White'!Y24+'Maize Yellow'!Y24</f>
        <v>20079</v>
      </c>
      <c r="Z24" s="36">
        <f>'Maize White'!Z24+'Maize Yellow'!Z24</f>
        <v>43389</v>
      </c>
      <c r="AA24" s="37">
        <f>'Maize White'!AA24+'Maize Yellow'!AA24</f>
        <v>24045</v>
      </c>
      <c r="AB24" s="37">
        <v>8334</v>
      </c>
      <c r="AC24" s="5"/>
      <c r="AD24" s="38">
        <f t="shared" si="0"/>
        <v>42478.7</v>
      </c>
      <c r="AK24" s="5"/>
    </row>
    <row r="25" spans="1:37" s="49" customFormat="1" ht="12" customHeight="1">
      <c r="A25" s="39" t="s">
        <v>36</v>
      </c>
      <c r="B25" s="44">
        <f>'Maize White'!B25+'Maize Yellow'!B25</f>
        <v>11124000</v>
      </c>
      <c r="C25" s="44">
        <v>8901000</v>
      </c>
      <c r="D25" s="44">
        <f>'Maize White'!D25+'Maize Yellow'!D25</f>
        <v>8491000</v>
      </c>
      <c r="E25" s="44">
        <f>'Maize White'!E25+'Maize Yellow'!E25</f>
        <v>11392000</v>
      </c>
      <c r="F25" s="44">
        <f>'Maize White'!F25+'Maize Yellow'!F25</f>
        <v>10446000</v>
      </c>
      <c r="G25" s="44">
        <f>'Maize White'!G25+'Maize Yellow'!G25</f>
        <v>11437000</v>
      </c>
      <c r="H25" s="44">
        <f>'Maize White'!H25+'Maize Yellow'!H25</f>
        <v>11600000</v>
      </c>
      <c r="I25" s="44">
        <f>'Maize White'!I25+'Maize Yellow'!I25</f>
        <v>11936000</v>
      </c>
      <c r="J25" s="44">
        <v>13563000</v>
      </c>
      <c r="K25" s="44">
        <f>'Maize White'!K25+'Maize Yellow'!K25</f>
        <v>10839000</v>
      </c>
      <c r="L25" s="44">
        <f>'Maize White'!L25+'Maize Yellow'!L25</f>
        <v>10101000</v>
      </c>
      <c r="M25" s="44">
        <f>'Maize White'!M25+'Maize Yellow'!M25</f>
        <v>13005000</v>
      </c>
      <c r="N25" s="44">
        <f>'Maize White'!N25+'Maize Yellow'!N25</f>
        <v>13305000</v>
      </c>
      <c r="O25" s="44">
        <f>'Maize White'!O25+'Maize Yellow'!O25</f>
        <v>14224000</v>
      </c>
      <c r="P25" s="45">
        <f>'Maize White'!P25+'Maize Yellow'!P25</f>
        <v>13151000</v>
      </c>
      <c r="Q25" s="45">
        <f>'Maize White'!Q25+'Maize Yellow'!Q25</f>
        <v>12976000</v>
      </c>
      <c r="R25" s="45">
        <f>'Maize White'!R25+'Maize Yellow'!R25</f>
        <v>12611678</v>
      </c>
      <c r="S25" s="45">
        <v>14508063</v>
      </c>
      <c r="T25" s="45">
        <f>'Maize White'!T25+'Maize Yellow'!T25</f>
        <v>13884507</v>
      </c>
      <c r="U25" s="45">
        <f>'Maize White'!U25+'Maize Yellow'!U25</f>
        <v>12221827</v>
      </c>
      <c r="V25" s="45">
        <f>SUM(V21:V24)</f>
        <v>16769977</v>
      </c>
      <c r="W25" s="45">
        <f>SUM(W21:W24)</f>
        <v>15867123</v>
      </c>
      <c r="X25" s="45">
        <f>'Maize White'!X25+'Maize Yellow'!X25</f>
        <v>14087764</v>
      </c>
      <c r="Y25" s="45">
        <f>'Maize White'!Y25+'Maize Yellow'!Y25</f>
        <v>16300126</v>
      </c>
      <c r="Z25" s="45">
        <f>SUM(Z21:Z24)</f>
        <v>17434440</v>
      </c>
      <c r="AA25" s="46">
        <f>SUM(AA21:AA24)</f>
        <v>17337592</v>
      </c>
      <c r="AB25" s="47">
        <f>SUM(AB21:AB24)</f>
        <v>17078260</v>
      </c>
      <c r="AC25" s="48"/>
      <c r="AD25" s="47">
        <f>ROUND((+T25+V25+W25+X25+Y25+Z25+AA25+R25+S25+U25)/(10),1)</f>
        <v>15102309.7</v>
      </c>
      <c r="AK25" s="48"/>
    </row>
    <row r="26" spans="1:37" s="4" customFormat="1" ht="12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8"/>
      <c r="AC26" s="5"/>
      <c r="AD26" s="38">
        <f t="shared" si="0"/>
        <v>0</v>
      </c>
      <c r="AK26" s="5"/>
    </row>
    <row r="27" spans="1:37" s="4" customFormat="1" ht="12" customHeight="1">
      <c r="A27" s="39" t="s">
        <v>38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8"/>
      <c r="AC27" s="5"/>
      <c r="AD27" s="38">
        <f t="shared" si="0"/>
        <v>0</v>
      </c>
      <c r="AK27" s="5"/>
    </row>
    <row r="28" spans="1:37" s="4" customFormat="1" ht="12" customHeight="1">
      <c r="A28" s="17" t="s">
        <v>9</v>
      </c>
      <c r="B28" s="35">
        <f>'Maize White'!B28+'Maize Yellow'!B28</f>
        <v>6383000</v>
      </c>
      <c r="C28" s="35">
        <f>'Maize White'!C28+'Maize Yellow'!C28</f>
        <v>6341000</v>
      </c>
      <c r="D28" s="35">
        <f>'Maize White'!D28+'Maize Yellow'!D28</f>
        <v>6362000</v>
      </c>
      <c r="E28" s="35">
        <f>'Maize White'!E28+'Maize Yellow'!E28</f>
        <v>6852000</v>
      </c>
      <c r="F28" s="35">
        <f>'Maize White'!F28+'Maize Yellow'!F28</f>
        <v>7151000</v>
      </c>
      <c r="G28" s="35">
        <f>'Maize White'!G28+'Maize Yellow'!G28</f>
        <v>6983000</v>
      </c>
      <c r="H28" s="35">
        <f>'Maize White'!H28+'Maize Yellow'!H28</f>
        <v>7243000</v>
      </c>
      <c r="I28" s="35">
        <f>'Maize White'!I28+'Maize Yellow'!I28</f>
        <v>7283000</v>
      </c>
      <c r="J28" s="35">
        <f>'Maize White'!J28+'Maize Yellow'!J28</f>
        <v>7462000</v>
      </c>
      <c r="K28" s="35">
        <f>'Maize White'!K28+'Maize Yellow'!K28</f>
        <v>7660000</v>
      </c>
      <c r="L28" s="35">
        <f>'Maize White'!L28+'Maize Yellow'!L28</f>
        <v>8029000</v>
      </c>
      <c r="M28" s="35">
        <f>'Maize White'!M28+'Maize Yellow'!M28</f>
        <v>8613000</v>
      </c>
      <c r="N28" s="35">
        <f>'Maize White'!N28+'Maize Yellow'!N28</f>
        <v>8658000</v>
      </c>
      <c r="O28" s="35">
        <f>'Maize White'!O28+'Maize Yellow'!O28</f>
        <v>8857000</v>
      </c>
      <c r="P28" s="36">
        <f>'Maize White'!P28+'Maize Yellow'!P28</f>
        <v>8941000</v>
      </c>
      <c r="Q28" s="36">
        <f>'Maize White'!Q28+'Maize Yellow'!Q28</f>
        <v>8935000</v>
      </c>
      <c r="R28" s="36">
        <f>'Maize White'!R28+'Maize Yellow'!R28</f>
        <v>9348670</v>
      </c>
      <c r="S28" s="36">
        <v>9926519</v>
      </c>
      <c r="T28" s="36">
        <f>'Maize White'!T28+'Maize Yellow'!T28</f>
        <v>10248994</v>
      </c>
      <c r="U28" s="36">
        <f>'Maize White'!U28+'Maize Yellow'!U28</f>
        <v>9838709</v>
      </c>
      <c r="V28" s="36">
        <f>'Maize White'!V28+'Maize Yellow'!V28</f>
        <v>10299680</v>
      </c>
      <c r="W28" s="36">
        <f>'Maize White'!W28+'Maize Yellow'!W28</f>
        <v>10690977</v>
      </c>
      <c r="X28" s="36">
        <f>'Maize White'!X28+'Maize Yellow'!X28</f>
        <v>11106412</v>
      </c>
      <c r="Y28" s="36">
        <f>'Maize White'!Y28+'Maize Yellow'!Y28</f>
        <v>11201202</v>
      </c>
      <c r="Z28" s="36">
        <f>'Maize White'!Z28+'Maize Yellow'!Z28</f>
        <v>11087127</v>
      </c>
      <c r="AA28" s="37">
        <f>'Maize White'!AA28+'Maize Yellow'!AA28</f>
        <v>11353240</v>
      </c>
      <c r="AB28" s="38">
        <f>'Maize White'!AB28+'Maize Yellow'!AB28</f>
        <v>9792817</v>
      </c>
      <c r="AC28" s="5"/>
      <c r="AD28" s="38">
        <f t="shared" si="0"/>
        <v>10510153</v>
      </c>
      <c r="AK28" s="5"/>
    </row>
    <row r="29" spans="1:37" s="4" customFormat="1" ht="12" customHeight="1">
      <c r="A29" s="17" t="s">
        <v>10</v>
      </c>
      <c r="B29" s="35">
        <f>'Maize White'!B29+'Maize Yellow'!B29</f>
        <v>3410000</v>
      </c>
      <c r="C29" s="35">
        <f>'Maize White'!C29+'Maize Yellow'!C29</f>
        <v>3381000</v>
      </c>
      <c r="D29" s="35">
        <f>'Maize White'!D29+'Maize Yellow'!D29</f>
        <v>3426000</v>
      </c>
      <c r="E29" s="35">
        <f>'Maize White'!E29+'Maize Yellow'!E29</f>
        <v>3589000</v>
      </c>
      <c r="F29" s="35">
        <f>'Maize White'!F29+'Maize Yellow'!F29</f>
        <v>3877000</v>
      </c>
      <c r="G29" s="35">
        <f>'Maize White'!G29+'Maize Yellow'!G29</f>
        <v>3708000</v>
      </c>
      <c r="H29" s="35">
        <f>'Maize White'!H29+'Maize Yellow'!H29</f>
        <v>3712000</v>
      </c>
      <c r="I29" s="35">
        <f>'Maize White'!I29+'Maize Yellow'!I29</f>
        <v>3740000</v>
      </c>
      <c r="J29" s="35">
        <f>'Maize White'!J29+'Maize Yellow'!J29</f>
        <v>3825000</v>
      </c>
      <c r="K29" s="35">
        <f>'Maize White'!K29+'Maize Yellow'!K29</f>
        <v>3816000</v>
      </c>
      <c r="L29" s="35">
        <f>'Maize White'!L29+'Maize Yellow'!L29</f>
        <v>3809000</v>
      </c>
      <c r="M29" s="35">
        <f>'Maize White'!M29+'Maize Yellow'!M29</f>
        <v>4524000</v>
      </c>
      <c r="N29" s="35">
        <f>'Maize White'!N29+'Maize Yellow'!N29</f>
        <v>4471000</v>
      </c>
      <c r="O29" s="35">
        <f>'Maize White'!O29+'Maize Yellow'!O29</f>
        <v>4513000</v>
      </c>
      <c r="P29" s="36">
        <f>'Maize White'!P29+'Maize Yellow'!P29</f>
        <v>4512000</v>
      </c>
      <c r="Q29" s="36">
        <f>'Maize White'!Q29+'Maize Yellow'!Q29</f>
        <v>4499000</v>
      </c>
      <c r="R29" s="36">
        <f>'Maize White'!R29+'Maize Yellow'!R29</f>
        <v>4582310</v>
      </c>
      <c r="S29" s="36">
        <v>4840021</v>
      </c>
      <c r="T29" s="36">
        <f>'Maize White'!T29+'Maize Yellow'!T29</f>
        <v>4698482</v>
      </c>
      <c r="U29" s="36">
        <f>'Maize White'!U29+'Maize Yellow'!U29</f>
        <v>4809221</v>
      </c>
      <c r="V29" s="36">
        <f>'Maize White'!V29+'Maize Yellow'!V29</f>
        <v>4993476</v>
      </c>
      <c r="W29" s="36">
        <f>'Maize White'!W29+'Maize Yellow'!W29</f>
        <v>5160772</v>
      </c>
      <c r="X29" s="36">
        <f>'Maize White'!X29+'Maize Yellow'!X29</f>
        <v>5387572</v>
      </c>
      <c r="Y29" s="36">
        <f>'Maize White'!Y29+'Maize Yellow'!Y29</f>
        <v>5657836</v>
      </c>
      <c r="Z29" s="36">
        <f>'Maize White'!Z29+'Maize Yellow'!Z29</f>
        <v>5171981</v>
      </c>
      <c r="AA29" s="37">
        <f>'Maize White'!AA29+'Maize Yellow'!AA29</f>
        <v>5387927</v>
      </c>
      <c r="AB29" s="38">
        <f>'Maize White'!AB29+'Maize Yellow'!AB29</f>
        <v>4922144</v>
      </c>
      <c r="AC29" s="5"/>
      <c r="AD29" s="38">
        <f t="shared" si="0"/>
        <v>5068959.8</v>
      </c>
      <c r="AK29" s="5"/>
    </row>
    <row r="30" spans="1:37" s="4" customFormat="1" ht="12" customHeight="1">
      <c r="A30" s="17" t="s">
        <v>54</v>
      </c>
      <c r="B30" s="35">
        <f>'Maize White'!B30+'Maize Yellow'!B30</f>
        <v>2973000</v>
      </c>
      <c r="C30" s="35">
        <f>'Maize White'!C30+'Maize Yellow'!C30</f>
        <v>2960000</v>
      </c>
      <c r="D30" s="35">
        <f>'Maize White'!D30+'Maize Yellow'!D30</f>
        <v>2936000</v>
      </c>
      <c r="E30" s="35">
        <f>'Maize White'!E30+'Maize Yellow'!E30</f>
        <v>3068000</v>
      </c>
      <c r="F30" s="35">
        <f>'Maize White'!F30+'Maize Yellow'!F30</f>
        <v>3146000</v>
      </c>
      <c r="G30" s="35">
        <f>'Maize White'!G30+'Maize Yellow'!G30</f>
        <v>3155000</v>
      </c>
      <c r="H30" s="35">
        <f>'Maize White'!H30+'Maize Yellow'!H30</f>
        <v>3416000</v>
      </c>
      <c r="I30" s="35">
        <f>'Maize White'!I30+'Maize Yellow'!I30</f>
        <v>3427000</v>
      </c>
      <c r="J30" s="35">
        <f>'Maize White'!J30+'Maize Yellow'!J30</f>
        <v>3537000</v>
      </c>
      <c r="K30" s="35">
        <f>'Maize White'!K30+'Maize Yellow'!K30</f>
        <v>3763000</v>
      </c>
      <c r="L30" s="35">
        <f>'Maize White'!L30+'Maize Yellow'!L30</f>
        <v>4157000</v>
      </c>
      <c r="M30" s="35">
        <f>'Maize White'!M30+'Maize Yellow'!M30</f>
        <v>4020000</v>
      </c>
      <c r="N30" s="35">
        <f>'Maize White'!N30+'Maize Yellow'!N30</f>
        <v>4101000</v>
      </c>
      <c r="O30" s="35">
        <f>'Maize White'!O30+'Maize Yellow'!O30</f>
        <v>4271000</v>
      </c>
      <c r="P30" s="36">
        <f>'Maize White'!P30+'Maize Yellow'!P30</f>
        <v>4362000</v>
      </c>
      <c r="Q30" s="36">
        <f>'Maize White'!Q30+'Maize Yellow'!Q30</f>
        <v>4378000</v>
      </c>
      <c r="R30" s="36">
        <f>'Maize White'!R30+'Maize Yellow'!R30</f>
        <v>4715295</v>
      </c>
      <c r="S30" s="36">
        <v>5040647</v>
      </c>
      <c r="T30" s="36">
        <f>'Maize White'!T30+'Maize Yellow'!T30</f>
        <v>5520248</v>
      </c>
      <c r="U30" s="36">
        <f>'Maize White'!U30+'Maize Yellow'!U30</f>
        <v>5003810</v>
      </c>
      <c r="V30" s="36">
        <f>'Maize White'!V30+'Maize Yellow'!V30</f>
        <v>5276447</v>
      </c>
      <c r="W30" s="36">
        <f>'Maize White'!W30+'Maize Yellow'!W30</f>
        <v>5507180</v>
      </c>
      <c r="X30" s="36">
        <f>'Maize White'!X30+'Maize Yellow'!X30</f>
        <v>5698317</v>
      </c>
      <c r="Y30" s="36">
        <f>'Maize White'!Y30+'Maize Yellow'!Y30</f>
        <v>5527649</v>
      </c>
      <c r="Z30" s="36">
        <f>'Maize White'!Z30+'Maize Yellow'!Z30</f>
        <v>5897871</v>
      </c>
      <c r="AA30" s="37">
        <f>'Maize White'!AA30+'Maize Yellow'!AA30</f>
        <v>5948222</v>
      </c>
      <c r="AB30" s="38">
        <f>'Maize White'!AB30+'Maize Yellow'!AB30</f>
        <v>4854394</v>
      </c>
      <c r="AC30" s="5"/>
      <c r="AD30" s="38">
        <f>ROUND((+T30+V30+W30+X30+Y30+Z30+AA30+R30+S30+U30)/(10),1)</f>
        <v>5413568.6</v>
      </c>
      <c r="AK30" s="5"/>
    </row>
    <row r="31" spans="1:37" s="4" customFormat="1" ht="12" customHeight="1">
      <c r="A31" s="17" t="s">
        <v>15</v>
      </c>
      <c r="B31" s="53" t="s">
        <v>6</v>
      </c>
      <c r="C31" s="53" t="s">
        <v>6</v>
      </c>
      <c r="D31" s="53" t="s">
        <v>6</v>
      </c>
      <c r="E31" s="35">
        <f>'Maize White'!E31+'Maize Yellow'!E31</f>
        <v>195000</v>
      </c>
      <c r="F31" s="35">
        <f>'Maize White'!F31+'Maize Yellow'!F31</f>
        <v>128000</v>
      </c>
      <c r="G31" s="35">
        <f>'Maize White'!G31+'Maize Yellow'!G31</f>
        <v>120000</v>
      </c>
      <c r="H31" s="35">
        <f>'Maize White'!H31+'Maize Yellow'!H31</f>
        <v>115000</v>
      </c>
      <c r="I31" s="35">
        <f>'Maize White'!I31+'Maize Yellow'!I31</f>
        <v>116000</v>
      </c>
      <c r="J31" s="35">
        <f>'Maize White'!J31+'Maize Yellow'!J31</f>
        <v>100000</v>
      </c>
      <c r="K31" s="35">
        <f>'Maize White'!K31+'Maize Yellow'!K31</f>
        <v>81000</v>
      </c>
      <c r="L31" s="35">
        <f>'Maize White'!L31+'Maize Yellow'!L31</f>
        <v>63000</v>
      </c>
      <c r="M31" s="35">
        <f>'Maize White'!M31+'Maize Yellow'!M31</f>
        <v>69000</v>
      </c>
      <c r="N31" s="35">
        <f>'Maize White'!N31+'Maize Yellow'!N31</f>
        <v>86000</v>
      </c>
      <c r="O31" s="35">
        <f>'Maize White'!O31+'Maize Yellow'!O31</f>
        <v>73000</v>
      </c>
      <c r="P31" s="36">
        <f>'Maize White'!P31+'Maize Yellow'!P31</f>
        <v>67000</v>
      </c>
      <c r="Q31" s="36">
        <f>'Maize White'!Q31+'Maize Yellow'!Q31</f>
        <v>58000</v>
      </c>
      <c r="R31" s="36">
        <f>'Maize White'!R31+'Maize Yellow'!R31</f>
        <v>51065</v>
      </c>
      <c r="S31" s="36">
        <v>45851</v>
      </c>
      <c r="T31" s="36">
        <f>'Maize White'!T31+'Maize Yellow'!T31</f>
        <v>30264</v>
      </c>
      <c r="U31" s="36">
        <f>'Maize White'!U31+'Maize Yellow'!U31</f>
        <v>25678</v>
      </c>
      <c r="V31" s="36">
        <f>'Maize White'!V31+'Maize Yellow'!V31</f>
        <v>29757</v>
      </c>
      <c r="W31" s="36">
        <f>'Maize White'!W31+'Maize Yellow'!W31</f>
        <v>23025</v>
      </c>
      <c r="X31" s="36">
        <f>'Maize White'!X31+'Maize Yellow'!X31</f>
        <v>20523</v>
      </c>
      <c r="Y31" s="36">
        <f>'Maize White'!Y31+'Maize Yellow'!Y31</f>
        <v>15717</v>
      </c>
      <c r="Z31" s="36">
        <f>'Maize White'!Z31+'Maize Yellow'!Z31</f>
        <v>17275</v>
      </c>
      <c r="AA31" s="37">
        <f>'Maize White'!AA31+'Maize Yellow'!AA31</f>
        <v>17091</v>
      </c>
      <c r="AB31" s="38">
        <f>'Maize White'!AB31+'Maize Yellow'!AB31</f>
        <v>16279</v>
      </c>
      <c r="AC31" s="5"/>
      <c r="AD31" s="38">
        <f t="shared" si="0"/>
        <v>27624.6</v>
      </c>
      <c r="AK31" s="5"/>
    </row>
    <row r="32" spans="1:37" s="4" customFormat="1" ht="12" customHeight="1">
      <c r="A32" s="54" t="s">
        <v>22</v>
      </c>
      <c r="B32" s="35">
        <f>'Maize White'!B32+'Maize Yellow'!B32</f>
        <v>0</v>
      </c>
      <c r="C32" s="35">
        <f>'Maize White'!C32+'Maize Yellow'!C32</f>
        <v>0</v>
      </c>
      <c r="D32" s="35">
        <f>'Maize White'!D32+'Maize Yellow'!D32</f>
        <v>0</v>
      </c>
      <c r="E32" s="35">
        <f>'Maize White'!E32+'Maize Yellow'!E32</f>
        <v>0</v>
      </c>
      <c r="F32" s="35">
        <f>'Maize White'!F32+'Maize Yellow'!F32</f>
        <v>0</v>
      </c>
      <c r="G32" s="35">
        <f>'Maize White'!G32+'Maize Yellow'!G32</f>
        <v>0</v>
      </c>
      <c r="H32" s="35">
        <f>'Maize White'!H32+'Maize Yellow'!H32</f>
        <v>0</v>
      </c>
      <c r="I32" s="35">
        <f>'Maize White'!I32+'Maize Yellow'!I32</f>
        <v>0</v>
      </c>
      <c r="J32" s="35">
        <f>'Maize White'!J32+'Maize Yellow'!J32</f>
        <v>0</v>
      </c>
      <c r="K32" s="35">
        <f>'Maize White'!K32+'Maize Yellow'!K32</f>
        <v>0</v>
      </c>
      <c r="L32" s="35">
        <f>'Maize White'!L32+'Maize Yellow'!L32</f>
        <v>0</v>
      </c>
      <c r="M32" s="35">
        <f>'Maize White'!M32+'Maize Yellow'!M32</f>
        <v>0</v>
      </c>
      <c r="N32" s="35">
        <f>'Maize White'!N32+'Maize Yellow'!N32</f>
        <v>0</v>
      </c>
      <c r="O32" s="35">
        <f>'Maize White'!O32+'Maize Yellow'!O32</f>
        <v>0</v>
      </c>
      <c r="P32" s="36">
        <f>'Maize White'!P32+'Maize Yellow'!P32</f>
        <v>0</v>
      </c>
      <c r="Q32" s="36">
        <f>'Maize White'!Q32+'Maize Yellow'!Q32</f>
        <v>0</v>
      </c>
      <c r="R32" s="36">
        <f>'Maize White'!R32+'Maize Yellow'!R32</f>
        <v>0</v>
      </c>
      <c r="S32" s="36">
        <v>0</v>
      </c>
      <c r="T32" s="36">
        <f>'Maize White'!T32+'Maize Yellow'!T32</f>
        <v>0</v>
      </c>
      <c r="U32" s="36">
        <f>'Maize White'!U32+'Maize Yellow'!U32</f>
        <v>0</v>
      </c>
      <c r="V32" s="36">
        <f>'Maize White'!V32+'Maize Yellow'!V32</f>
        <v>0</v>
      </c>
      <c r="W32" s="36">
        <f>'Maize White'!W32+'Maize Yellow'!W32</f>
        <v>0</v>
      </c>
      <c r="X32" s="36">
        <f>'Maize White'!X32+'Maize Yellow'!X32</f>
        <v>0</v>
      </c>
      <c r="Y32" s="36">
        <f>'Maize White'!Y32+'Maize Yellow'!Y32</f>
        <v>0</v>
      </c>
      <c r="Z32" s="36">
        <f>'Maize White'!Z32+'Maize Yellow'!Z32</f>
        <v>0</v>
      </c>
      <c r="AA32" s="37">
        <f>'Maize White'!AA32+'Maize Yellow'!AA32</f>
        <v>0</v>
      </c>
      <c r="AB32" s="38">
        <f>'Maize White'!AB32+'Maize Yellow'!AB32</f>
        <v>0</v>
      </c>
      <c r="AC32" s="5"/>
      <c r="AD32" s="38">
        <f t="shared" si="0"/>
        <v>0</v>
      </c>
      <c r="AK32" s="5"/>
    </row>
    <row r="33" spans="1:37" s="4" customFormat="1" ht="12" customHeight="1">
      <c r="A33" s="17" t="s">
        <v>33</v>
      </c>
      <c r="B33" s="35">
        <f>'Maize White'!B33+'Maize Yellow'!B33</f>
        <v>211000</v>
      </c>
      <c r="C33" s="35">
        <f>'Maize White'!C33+'Maize Yellow'!C33</f>
        <v>0</v>
      </c>
      <c r="D33" s="35">
        <f>'Maize White'!D33+'Maize Yellow'!D33</f>
        <v>0</v>
      </c>
      <c r="E33" s="35">
        <f>'Maize White'!E33+'Maize Yellow'!E33</f>
        <v>500000</v>
      </c>
      <c r="F33" s="35">
        <f>'Maize White'!F33+'Maize Yellow'!F33</f>
        <v>325000</v>
      </c>
      <c r="G33" s="35">
        <f>'Maize White'!G33+'Maize Yellow'!G33</f>
        <v>301000</v>
      </c>
      <c r="H33" s="35">
        <f>'Maize White'!H33+'Maize Yellow'!H33</f>
        <v>299000</v>
      </c>
      <c r="I33" s="35">
        <f>'Maize White'!I33+'Maize Yellow'!I33</f>
        <v>255000</v>
      </c>
      <c r="J33" s="35">
        <f>'Maize White'!J33+'Maize Yellow'!J33</f>
        <v>315000</v>
      </c>
      <c r="K33" s="35">
        <f>'Maize White'!K33+'Maize Yellow'!K33</f>
        <v>241000</v>
      </c>
      <c r="L33" s="35">
        <f>'Maize White'!L33+'Maize Yellow'!L33</f>
        <v>217000</v>
      </c>
      <c r="M33" s="35">
        <f>'Maize White'!M33+'Maize Yellow'!M33</f>
        <v>273000</v>
      </c>
      <c r="N33" s="35">
        <f>'Maize White'!N33+'Maize Yellow'!N33</f>
        <v>291000</v>
      </c>
      <c r="O33" s="35">
        <f>'Maize White'!O33+'Maize Yellow'!O33</f>
        <v>267000</v>
      </c>
      <c r="P33" s="36">
        <f>'Maize White'!P33+'Maize Yellow'!P33</f>
        <v>142000</v>
      </c>
      <c r="Q33" s="36">
        <f>'Maize White'!Q33+'Maize Yellow'!Q33</f>
        <v>138000</v>
      </c>
      <c r="R33" s="36">
        <f>'Maize White'!R33+'Maize Yellow'!R33</f>
        <v>148909</v>
      </c>
      <c r="S33" s="36">
        <v>124508</v>
      </c>
      <c r="T33" s="36">
        <f>'Maize White'!T33+'Maize Yellow'!T33</f>
        <v>76888</v>
      </c>
      <c r="U33" s="36">
        <f>'Maize White'!U33+'Maize Yellow'!U33</f>
        <v>94948</v>
      </c>
      <c r="V33" s="36">
        <f>'Maize White'!V33+'Maize Yellow'!V33</f>
        <v>102906</v>
      </c>
      <c r="W33" s="36">
        <f>'Maize White'!W33+'Maize Yellow'!W33</f>
        <v>64264</v>
      </c>
      <c r="X33" s="36">
        <f>'Maize White'!X33+'Maize Yellow'!X33</f>
        <v>57104</v>
      </c>
      <c r="Y33" s="36">
        <f>'Maize White'!Y33+'Maize Yellow'!Y33</f>
        <v>35736</v>
      </c>
      <c r="Z33" s="36">
        <f>'Maize White'!Z33+'Maize Yellow'!Z33</f>
        <v>36663</v>
      </c>
      <c r="AA33" s="37">
        <f>'Maize White'!AA33+'Maize Yellow'!AA33</f>
        <v>28857</v>
      </c>
      <c r="AB33" s="38">
        <f>'Maize White'!AB33+'Maize Yellow'!AB33</f>
        <v>15477</v>
      </c>
      <c r="AC33" s="5"/>
      <c r="AD33" s="38">
        <f t="shared" si="0"/>
        <v>77078.3</v>
      </c>
      <c r="AK33" s="5"/>
    </row>
    <row r="34" spans="1:37" s="4" customFormat="1" ht="12" customHeight="1">
      <c r="A34" s="17" t="s">
        <v>34</v>
      </c>
      <c r="B34" s="35">
        <f>'Maize White'!B34+'Maize Yellow'!B34</f>
        <v>0</v>
      </c>
      <c r="C34" s="35">
        <f>'Maize White'!C34+'Maize Yellow'!C34</f>
        <v>0</v>
      </c>
      <c r="D34" s="35">
        <f>'Maize White'!D34+'Maize Yellow'!D34</f>
        <v>423000</v>
      </c>
      <c r="E34" s="35">
        <f>'Maize White'!E34+'Maize Yellow'!E34</f>
        <v>267000</v>
      </c>
      <c r="F34" s="35">
        <f>'Maize White'!F34+'Maize Yellow'!F34</f>
        <v>214000</v>
      </c>
      <c r="G34" s="35">
        <f>'Maize White'!G34+'Maize Yellow'!G34</f>
        <v>206000</v>
      </c>
      <c r="H34" s="35">
        <f>'Maize White'!H34+'Maize Yellow'!H34</f>
        <v>224000</v>
      </c>
      <c r="I34" s="35">
        <f>'Maize White'!I34+'Maize Yellow'!I34</f>
        <v>351000</v>
      </c>
      <c r="J34" s="35">
        <f>'Maize White'!J34+'Maize Yellow'!J34</f>
        <v>340000</v>
      </c>
      <c r="K34" s="35">
        <f>'Maize White'!K34+'Maize Yellow'!K34</f>
        <v>235000</v>
      </c>
      <c r="L34" s="35">
        <f>'Maize White'!L34+'Maize Yellow'!L34</f>
        <v>230000</v>
      </c>
      <c r="M34" s="35">
        <f>'Maize White'!M34+'Maize Yellow'!M34</f>
        <v>220000</v>
      </c>
      <c r="N34" s="35">
        <f>'Maize White'!N34+'Maize Yellow'!N34</f>
        <v>378000</v>
      </c>
      <c r="O34" s="35">
        <f>'Maize White'!O34+'Maize Yellow'!O34</f>
        <v>526000</v>
      </c>
      <c r="P34" s="36">
        <f>'Maize White'!P34+'Maize Yellow'!P34</f>
        <v>484000</v>
      </c>
      <c r="Q34" s="36">
        <f>'Maize White'!Q34+'Maize Yellow'!Q34</f>
        <v>478000</v>
      </c>
      <c r="R34" s="36">
        <f>'Maize White'!R34+'Maize Yellow'!R34</f>
        <v>280432</v>
      </c>
      <c r="S34" s="36">
        <v>205577</v>
      </c>
      <c r="T34" s="36">
        <f>'Maize White'!T34+'Maize Yellow'!T34</f>
        <v>186296</v>
      </c>
      <c r="U34" s="36">
        <f>'Maize White'!U34+'Maize Yellow'!U34</f>
        <v>157460</v>
      </c>
      <c r="V34" s="36">
        <f>'Maize White'!V34+'Maize Yellow'!V34</f>
        <v>180544</v>
      </c>
      <c r="W34" s="36">
        <f>'Maize White'!W34+'Maize Yellow'!W34</f>
        <v>151643</v>
      </c>
      <c r="X34" s="36">
        <f>'Maize White'!X34+'Maize Yellow'!X34</f>
        <v>99815</v>
      </c>
      <c r="Y34" s="36">
        <f>'Maize White'!Y34+'Maize Yellow'!Y34</f>
        <v>69329</v>
      </c>
      <c r="Z34" s="36">
        <f>'Maize White'!Z34+'Maize Yellow'!Z34</f>
        <v>48882</v>
      </c>
      <c r="AA34" s="37">
        <f>'Maize White'!AA34+'Maize Yellow'!AA34</f>
        <v>36453</v>
      </c>
      <c r="AB34" s="38">
        <f>'Maize White'!AB34+'Maize Yellow'!AB34</f>
        <v>20503</v>
      </c>
      <c r="AC34" s="5"/>
      <c r="AD34" s="38">
        <f t="shared" si="0"/>
        <v>141643.1</v>
      </c>
      <c r="AK34" s="5"/>
    </row>
    <row r="35" spans="1:37" s="4" customFormat="1" ht="12" customHeight="1">
      <c r="A35" s="17" t="s">
        <v>11</v>
      </c>
      <c r="B35" s="35">
        <f>'Maize White'!B35+'Maize Yellow'!B35</f>
        <v>0</v>
      </c>
      <c r="C35" s="35">
        <f>'Maize White'!C35+'Maize Yellow'!C35</f>
        <v>0</v>
      </c>
      <c r="D35" s="35">
        <f>'Maize White'!D35+'Maize Yellow'!D35</f>
        <v>0</v>
      </c>
      <c r="E35" s="35">
        <f>'Maize White'!E35+'Maize Yellow'!E35</f>
        <v>2000</v>
      </c>
      <c r="F35" s="35">
        <f>'Maize White'!F35+'Maize Yellow'!F35</f>
        <v>63000</v>
      </c>
      <c r="G35" s="35">
        <f>'Maize White'!G35+'Maize Yellow'!G35</f>
        <v>35000</v>
      </c>
      <c r="H35" s="35">
        <f>'Maize White'!H35+'Maize Yellow'!H35</f>
        <v>25000</v>
      </c>
      <c r="I35" s="35">
        <f>'Maize White'!I35+'Maize Yellow'!I35</f>
        <v>18000</v>
      </c>
      <c r="J35" s="35">
        <f>'Maize White'!J35+'Maize Yellow'!J35</f>
        <v>28000</v>
      </c>
      <c r="K35" s="35">
        <f>'Maize White'!K35+'Maize Yellow'!K35</f>
        <v>36000</v>
      </c>
      <c r="L35" s="35">
        <f>'Maize White'!L35+'Maize Yellow'!L35</f>
        <v>42000</v>
      </c>
      <c r="M35" s="35">
        <f>'Maize White'!M35+'Maize Yellow'!M35</f>
        <v>49000</v>
      </c>
      <c r="N35" s="35">
        <f>'Maize White'!N35+'Maize Yellow'!N35</f>
        <v>51000</v>
      </c>
      <c r="O35" s="35">
        <f>'Maize White'!O35+'Maize Yellow'!O35</f>
        <v>44000</v>
      </c>
      <c r="P35" s="36">
        <f>'Maize White'!P35+'Maize Yellow'!P35</f>
        <v>15000</v>
      </c>
      <c r="Q35" s="36">
        <f>'Maize White'!Q35+'Maize Yellow'!Q35</f>
        <v>62000</v>
      </c>
      <c r="R35" s="36">
        <f>'Maize White'!R35+'Maize Yellow'!R35</f>
        <v>12043</v>
      </c>
      <c r="S35" s="36">
        <v>22100</v>
      </c>
      <c r="T35" s="36">
        <f>'Maize White'!T35+'Maize Yellow'!T35</f>
        <v>21451</v>
      </c>
      <c r="U35" s="36">
        <f>'Maize White'!U35+'Maize Yellow'!U35</f>
        <v>9770</v>
      </c>
      <c r="V35" s="36">
        <f>'Maize White'!V35+'Maize Yellow'!V35</f>
        <v>15663</v>
      </c>
      <c r="W35" s="36">
        <f>'Maize White'!W35+'Maize Yellow'!W35</f>
        <v>13095</v>
      </c>
      <c r="X35" s="36">
        <f>'Maize White'!X35+'Maize Yellow'!X35</f>
        <v>8654</v>
      </c>
      <c r="Y35" s="36">
        <f>'Maize White'!Y35+'Maize Yellow'!Y35</f>
        <v>9163</v>
      </c>
      <c r="Z35" s="36">
        <f>'Maize White'!Z35+'Maize Yellow'!Z35</f>
        <v>2338</v>
      </c>
      <c r="AA35" s="37">
        <f>'Maize White'!AA35+'Maize Yellow'!AA35</f>
        <v>3434</v>
      </c>
      <c r="AB35" s="38">
        <f>'Maize White'!AB35+'Maize Yellow'!AB35</f>
        <v>4326</v>
      </c>
      <c r="AC35" s="5"/>
      <c r="AD35" s="38">
        <f t="shared" si="0"/>
        <v>11771.1</v>
      </c>
      <c r="AK35" s="5"/>
    </row>
    <row r="36" spans="1:37" s="4" customFormat="1" ht="12" customHeight="1">
      <c r="A36" s="17" t="s">
        <v>12</v>
      </c>
      <c r="B36" s="35">
        <f>'Maize White'!B36+'Maize Yellow'!B36</f>
        <v>0</v>
      </c>
      <c r="C36" s="35">
        <v>98000</v>
      </c>
      <c r="D36" s="35">
        <f>'Maize White'!D36+'Maize Yellow'!D36</f>
        <v>79000</v>
      </c>
      <c r="E36" s="35">
        <f>'Maize White'!E36+'Maize Yellow'!E36</f>
        <v>168000</v>
      </c>
      <c r="F36" s="35">
        <f>'Maize White'!F36+'Maize Yellow'!F36</f>
        <v>156000</v>
      </c>
      <c r="G36" s="35">
        <f>'Maize White'!G36+'Maize Yellow'!G36</f>
        <v>14000</v>
      </c>
      <c r="H36" s="35">
        <f>'Maize White'!H36+'Maize Yellow'!H36</f>
        <v>0</v>
      </c>
      <c r="I36" s="35">
        <f>'Maize White'!I36+'Maize Yellow'!I36</f>
        <v>49000</v>
      </c>
      <c r="J36" s="35">
        <v>12000</v>
      </c>
      <c r="K36" s="35">
        <f>'Maize White'!K36+'Maize Yellow'!K36</f>
        <v>0</v>
      </c>
      <c r="L36" s="35">
        <f>'Maize White'!L36+'Maize Yellow'!L36</f>
        <v>0</v>
      </c>
      <c r="M36" s="35">
        <f>'Maize White'!M36+'Maize Yellow'!M36</f>
        <v>0</v>
      </c>
      <c r="N36" s="35">
        <f>'Maize White'!N36+'Maize Yellow'!N36</f>
        <v>0</v>
      </c>
      <c r="O36" s="35">
        <f>'Maize White'!O36+'Maize Yellow'!O36</f>
        <v>0</v>
      </c>
      <c r="P36" s="36">
        <f>'Maize White'!P36+'Maize Yellow'!P36</f>
        <v>0</v>
      </c>
      <c r="Q36" s="36">
        <f>'Maize White'!Q36+'Maize Yellow'!Q36</f>
        <v>0</v>
      </c>
      <c r="R36" s="36">
        <f>'Maize White'!R36+'Maize Yellow'!R36</f>
        <v>0</v>
      </c>
      <c r="S36" s="36">
        <v>0</v>
      </c>
      <c r="T36" s="36">
        <f>'Maize White'!T36+'Maize Yellow'!T36</f>
        <v>0</v>
      </c>
      <c r="U36" s="36">
        <f>'Maize White'!U36+'Maize Yellow'!U36</f>
        <v>0</v>
      </c>
      <c r="V36" s="36">
        <f>'Maize White'!V36+'Maize Yellow'!V36</f>
        <v>0</v>
      </c>
      <c r="W36" s="36">
        <v>0</v>
      </c>
      <c r="X36" s="36">
        <v>0</v>
      </c>
      <c r="Y36" s="36">
        <f>'Maize White'!Y36+'Maize Yellow'!Y36</f>
        <v>0</v>
      </c>
      <c r="Z36" s="36">
        <f>'Maize White'!Z36+'Maize Yellow'!Z36</f>
        <v>0</v>
      </c>
      <c r="AA36" s="37">
        <f>'Maize White'!AA36+'Maize Yellow'!AA36</f>
        <v>11871</v>
      </c>
      <c r="AB36" s="37">
        <v>0</v>
      </c>
      <c r="AC36" s="5"/>
      <c r="AD36" s="38">
        <f t="shared" si="0"/>
        <v>1187.1</v>
      </c>
      <c r="AK36" s="5"/>
    </row>
    <row r="37" spans="1:37" s="4" customFormat="1" ht="12" customHeight="1">
      <c r="A37" s="34" t="s">
        <v>55</v>
      </c>
      <c r="B37" s="35">
        <f>'Maize White'!B37+'Maize Yellow'!B37</f>
        <v>1921000</v>
      </c>
      <c r="C37" s="35">
        <f>'Maize White'!C37+'Maize Yellow'!C37</f>
        <v>1388000</v>
      </c>
      <c r="D37" s="35">
        <f>'Maize White'!D37+'Maize Yellow'!D37</f>
        <v>652000</v>
      </c>
      <c r="E37" s="35">
        <f>E38+E41</f>
        <v>1488000</v>
      </c>
      <c r="F37" s="35">
        <f aca="true" t="shared" si="1" ref="F37:R37">F38+F41</f>
        <v>1335000</v>
      </c>
      <c r="G37" s="35">
        <f t="shared" si="1"/>
        <v>1188000</v>
      </c>
      <c r="H37" s="35">
        <f t="shared" si="1"/>
        <v>1185000</v>
      </c>
      <c r="I37" s="35">
        <f t="shared" si="1"/>
        <v>832000</v>
      </c>
      <c r="J37" s="35">
        <f t="shared" si="1"/>
        <v>2237000</v>
      </c>
      <c r="K37" s="35">
        <f t="shared" si="1"/>
        <v>597000</v>
      </c>
      <c r="L37" s="35">
        <f t="shared" si="1"/>
        <v>534000</v>
      </c>
      <c r="M37" s="35">
        <f t="shared" si="1"/>
        <v>2269000</v>
      </c>
      <c r="N37" s="35">
        <f t="shared" si="1"/>
        <v>1796000</v>
      </c>
      <c r="O37" s="35">
        <f t="shared" si="1"/>
        <v>2194000</v>
      </c>
      <c r="P37" s="35">
        <f t="shared" si="1"/>
        <v>2575000</v>
      </c>
      <c r="Q37" s="35">
        <f t="shared" si="1"/>
        <v>1946000</v>
      </c>
      <c r="R37" s="36">
        <f t="shared" si="1"/>
        <v>2232596.2043</v>
      </c>
      <c r="S37" s="36">
        <v>2155724</v>
      </c>
      <c r="T37" s="36">
        <f>'Maize White'!T37+'Maize Yellow'!T37</f>
        <v>879811</v>
      </c>
      <c r="U37" s="36">
        <f>'Maize White'!U37+'Maize Yellow'!U37</f>
        <v>1026302</v>
      </c>
      <c r="V37" s="36">
        <f>'Maize White'!V37+'Maize Yellow'!V37</f>
        <v>2481708</v>
      </c>
      <c r="W37" s="36">
        <f>'Maize White'!W37+'Maize Yellow'!W37</f>
        <v>2284058</v>
      </c>
      <c r="X37" s="36">
        <f>'Maize White'!X37+'Maize Yellow'!X37</f>
        <v>1809573</v>
      </c>
      <c r="Y37" s="36">
        <f>'Maize White'!Y37+'Maize Yellow'!Y37</f>
        <v>2867790</v>
      </c>
      <c r="Z37" s="36">
        <f>'Maize White'!Z37+'Maize Yellow'!Z37</f>
        <v>4135211</v>
      </c>
      <c r="AA37" s="37">
        <f>'Maize White'!AA37+'Maize Yellow'!AA37</f>
        <v>3949806</v>
      </c>
      <c r="AB37" s="38">
        <f>'Maize White'!AB37+'Maize Yellow'!AB37</f>
        <v>3509127</v>
      </c>
      <c r="AC37" s="5"/>
      <c r="AD37" s="38">
        <f>ROUND((+T37+V37+W37+X37+Y37+Z37+AA37+R37+S37+U37)/(10),1)</f>
        <v>2382257.9</v>
      </c>
      <c r="AK37" s="5"/>
    </row>
    <row r="38" spans="1:37" s="4" customFormat="1" ht="12" customHeight="1">
      <c r="A38" s="34" t="s">
        <v>56</v>
      </c>
      <c r="B38" s="35">
        <f>B39+B40</f>
        <v>0</v>
      </c>
      <c r="C38" s="35">
        <f>C39+C40</f>
        <v>0</v>
      </c>
      <c r="D38" s="55"/>
      <c r="E38" s="35">
        <f>E39+E40</f>
        <v>65000</v>
      </c>
      <c r="F38" s="35">
        <f>F39+F40</f>
        <v>54000</v>
      </c>
      <c r="G38" s="35">
        <v>118000</v>
      </c>
      <c r="H38" s="35">
        <v>89000</v>
      </c>
      <c r="I38" s="35">
        <v>100000</v>
      </c>
      <c r="J38" s="35">
        <v>94000</v>
      </c>
      <c r="K38" s="35">
        <v>49000</v>
      </c>
      <c r="L38" s="35">
        <v>62000</v>
      </c>
      <c r="M38" s="35">
        <v>107000</v>
      </c>
      <c r="N38" s="35">
        <v>126000</v>
      </c>
      <c r="O38" s="35">
        <v>128000</v>
      </c>
      <c r="P38" s="35">
        <v>129000</v>
      </c>
      <c r="Q38" s="35">
        <v>133000</v>
      </c>
      <c r="R38" s="36">
        <v>176978.2043</v>
      </c>
      <c r="S38" s="36">
        <v>198319</v>
      </c>
      <c r="T38" s="36">
        <f>'Maize White'!T38+'Maize Yellow'!T38</f>
        <v>186383</v>
      </c>
      <c r="U38" s="36">
        <f>'Maize White'!U38+'Maize Yellow'!U38</f>
        <v>189112</v>
      </c>
      <c r="V38" s="36">
        <f>'Maize White'!V38+'Maize Yellow'!V38</f>
        <v>192874</v>
      </c>
      <c r="W38" s="36">
        <f>'Maize White'!W38+'Maize Yellow'!W38</f>
        <v>213592</v>
      </c>
      <c r="X38" s="36">
        <f>'Maize White'!X38+'Maize Yellow'!X38</f>
        <v>360812</v>
      </c>
      <c r="Y38" s="36">
        <f>'Maize White'!Y38+'Maize Yellow'!Y38</f>
        <v>320926</v>
      </c>
      <c r="Z38" s="36">
        <f>'Maize White'!Z38+'Maize Yellow'!Z38</f>
        <v>403225</v>
      </c>
      <c r="AA38" s="37">
        <f>'Maize White'!AA38+'Maize Yellow'!AA38</f>
        <v>297531</v>
      </c>
      <c r="AB38" s="38">
        <f>'Maize White'!AB38+'Maize Yellow'!AB38</f>
        <v>454186</v>
      </c>
      <c r="AC38" s="51">
        <f>AC39+AC40</f>
        <v>0</v>
      </c>
      <c r="AD38" s="38">
        <f>ROUND((+T38+V38+W38+X38+Y38+Z38+AA38+R38+S38+U38)/(10),1)</f>
        <v>253975.2</v>
      </c>
      <c r="AK38" s="5"/>
    </row>
    <row r="39" spans="1:37" s="4" customFormat="1" ht="12" customHeight="1">
      <c r="A39" s="34" t="s">
        <v>57</v>
      </c>
      <c r="B39" s="35"/>
      <c r="C39" s="35"/>
      <c r="D39" s="55"/>
      <c r="E39" s="35">
        <v>28000</v>
      </c>
      <c r="F39" s="35">
        <v>38000</v>
      </c>
      <c r="G39" s="35">
        <v>61000</v>
      </c>
      <c r="H39" s="35">
        <v>34000</v>
      </c>
      <c r="I39" s="35">
        <v>48000</v>
      </c>
      <c r="J39" s="35">
        <v>56000</v>
      </c>
      <c r="K39" s="35">
        <v>28000</v>
      </c>
      <c r="L39" s="35">
        <v>35000</v>
      </c>
      <c r="M39" s="35">
        <v>67000</v>
      </c>
      <c r="N39" s="35">
        <v>87000</v>
      </c>
      <c r="O39" s="35">
        <v>84000</v>
      </c>
      <c r="P39" s="36">
        <v>86000</v>
      </c>
      <c r="Q39" s="36">
        <v>95000</v>
      </c>
      <c r="R39" s="36">
        <v>123040.2043</v>
      </c>
      <c r="S39" s="36">
        <v>137742</v>
      </c>
      <c r="T39" s="36">
        <f>'Maize White'!T39+'Maize Yellow'!T39</f>
        <v>132900</v>
      </c>
      <c r="U39" s="36">
        <f>'Maize White'!U39+'Maize Yellow'!U39</f>
        <v>144229</v>
      </c>
      <c r="V39" s="36">
        <f>'Maize White'!V39+'Maize Yellow'!V39</f>
        <v>117797</v>
      </c>
      <c r="W39" s="36">
        <f>'Maize White'!W39+'Maize Yellow'!W39</f>
        <v>142117</v>
      </c>
      <c r="X39" s="36">
        <f>'Maize White'!X39+'Maize Yellow'!X39</f>
        <v>320754</v>
      </c>
      <c r="Y39" s="36">
        <f>'Maize White'!Y39+'Maize Yellow'!Y39</f>
        <v>282678</v>
      </c>
      <c r="Z39" s="36">
        <f>'Maize White'!Z39+'Maize Yellow'!Z39</f>
        <v>360891</v>
      </c>
      <c r="AA39" s="37">
        <f>'Maize White'!AA39+'Maize Yellow'!AA39</f>
        <v>247012</v>
      </c>
      <c r="AB39" s="38">
        <f>'Maize White'!AB39+'Maize Yellow'!AB39</f>
        <v>413908</v>
      </c>
      <c r="AC39" s="5"/>
      <c r="AD39" s="38">
        <f t="shared" si="0"/>
        <v>200916</v>
      </c>
      <c r="AK39" s="5"/>
    </row>
    <row r="40" spans="1:37" s="4" customFormat="1" ht="12" customHeight="1">
      <c r="A40" s="34" t="s">
        <v>58</v>
      </c>
      <c r="B40" s="35"/>
      <c r="C40" s="35"/>
      <c r="D40" s="55"/>
      <c r="E40" s="35">
        <v>37000</v>
      </c>
      <c r="F40" s="35">
        <v>16000</v>
      </c>
      <c r="G40" s="35">
        <v>57000</v>
      </c>
      <c r="H40" s="35">
        <v>55000</v>
      </c>
      <c r="I40" s="35">
        <v>52000</v>
      </c>
      <c r="J40" s="35">
        <v>38000</v>
      </c>
      <c r="K40" s="35">
        <v>21000</v>
      </c>
      <c r="L40" s="35">
        <v>27000</v>
      </c>
      <c r="M40" s="35">
        <v>40000</v>
      </c>
      <c r="N40" s="35">
        <v>39000</v>
      </c>
      <c r="O40" s="35">
        <v>44000</v>
      </c>
      <c r="P40" s="36">
        <v>43000</v>
      </c>
      <c r="Q40" s="36">
        <v>38000</v>
      </c>
      <c r="R40" s="36">
        <v>53938</v>
      </c>
      <c r="S40" s="36">
        <v>60577</v>
      </c>
      <c r="T40" s="36">
        <f>'Maize White'!T40+'Maize Yellow'!T40</f>
        <v>53483</v>
      </c>
      <c r="U40" s="36">
        <f>'Maize White'!U40+'Maize Yellow'!U40</f>
        <v>44883</v>
      </c>
      <c r="V40" s="36">
        <f>'Maize White'!V40+'Maize Yellow'!V40</f>
        <v>75077</v>
      </c>
      <c r="W40" s="36">
        <f>'Maize White'!W40+'Maize Yellow'!W40</f>
        <v>71475</v>
      </c>
      <c r="X40" s="36">
        <f>'Maize White'!X40+'Maize Yellow'!X40</f>
        <v>40058</v>
      </c>
      <c r="Y40" s="36">
        <f>'Maize White'!Y40+'Maize Yellow'!Y40</f>
        <v>38248</v>
      </c>
      <c r="Z40" s="36">
        <f>'Maize White'!Z40+'Maize Yellow'!Z40</f>
        <v>42334</v>
      </c>
      <c r="AA40" s="37">
        <f>'Maize White'!AA40+'Maize Yellow'!AA40</f>
        <v>50519</v>
      </c>
      <c r="AB40" s="38">
        <f>'Maize White'!AB40+'Maize Yellow'!AB40</f>
        <v>40278</v>
      </c>
      <c r="AC40" s="5"/>
      <c r="AD40" s="38">
        <f t="shared" si="0"/>
        <v>53059.2</v>
      </c>
      <c r="AK40" s="5"/>
    </row>
    <row r="41" spans="1:37" s="4" customFormat="1" ht="12" customHeight="1">
      <c r="A41" s="34" t="s">
        <v>59</v>
      </c>
      <c r="B41" s="35">
        <f>B42+B43</f>
        <v>0</v>
      </c>
      <c r="C41" s="35">
        <f>C42+C43</f>
        <v>0</v>
      </c>
      <c r="D41" s="55"/>
      <c r="E41" s="35">
        <f>E42+E43</f>
        <v>1423000</v>
      </c>
      <c r="F41" s="35">
        <f>F42+F43</f>
        <v>1281000</v>
      </c>
      <c r="G41" s="35">
        <v>1070000</v>
      </c>
      <c r="H41" s="35">
        <v>1096000</v>
      </c>
      <c r="I41" s="35">
        <v>732000</v>
      </c>
      <c r="J41" s="35">
        <v>2143000</v>
      </c>
      <c r="K41" s="35">
        <v>548000</v>
      </c>
      <c r="L41" s="35">
        <v>472000</v>
      </c>
      <c r="M41" s="35">
        <v>2162000</v>
      </c>
      <c r="N41" s="35">
        <v>1670000</v>
      </c>
      <c r="O41" s="35">
        <v>2066000</v>
      </c>
      <c r="P41" s="35">
        <v>2446000</v>
      </c>
      <c r="Q41" s="35">
        <v>1813000</v>
      </c>
      <c r="R41" s="36">
        <v>2055618</v>
      </c>
      <c r="S41" s="36">
        <v>1957405</v>
      </c>
      <c r="T41" s="36">
        <f>'Maize White'!T41+'Maize Yellow'!T41</f>
        <v>693428</v>
      </c>
      <c r="U41" s="36">
        <f>'Maize White'!U41+'Maize Yellow'!U41</f>
        <v>837190</v>
      </c>
      <c r="V41" s="36">
        <f>'Maize White'!V41+'Maize Yellow'!V41</f>
        <v>2288834</v>
      </c>
      <c r="W41" s="36">
        <f>'Maize White'!W41+'Maize Yellow'!W41</f>
        <v>2070466</v>
      </c>
      <c r="X41" s="36">
        <f>'Maize White'!X41+'Maize Yellow'!X41</f>
        <v>1448761</v>
      </c>
      <c r="Y41" s="36">
        <f>'Maize White'!Y41+'Maize Yellow'!Y41</f>
        <v>2546864</v>
      </c>
      <c r="Z41" s="36">
        <f>'Maize White'!Z41+'Maize Yellow'!Z41</f>
        <v>3731986</v>
      </c>
      <c r="AA41" s="37">
        <f>'Maize White'!AA41+'Maize Yellow'!AA41</f>
        <v>3652275</v>
      </c>
      <c r="AB41" s="38">
        <f>'Maize White'!AB41+'Maize Yellow'!AB41</f>
        <v>3054941</v>
      </c>
      <c r="AC41" s="51">
        <f>AC42+AC43</f>
        <v>0</v>
      </c>
      <c r="AD41" s="38">
        <f t="shared" si="0"/>
        <v>2128282.7</v>
      </c>
      <c r="AK41" s="5"/>
    </row>
    <row r="42" spans="1:37" s="4" customFormat="1" ht="12" customHeight="1">
      <c r="A42" s="34" t="s">
        <v>60</v>
      </c>
      <c r="B42" s="35"/>
      <c r="C42" s="35"/>
      <c r="D42" s="55"/>
      <c r="E42" s="35">
        <v>352000</v>
      </c>
      <c r="F42" s="35">
        <v>752000</v>
      </c>
      <c r="G42" s="35">
        <v>1033000</v>
      </c>
      <c r="H42" s="35">
        <v>950000</v>
      </c>
      <c r="I42" s="35">
        <v>591000</v>
      </c>
      <c r="J42" s="35">
        <v>1311000</v>
      </c>
      <c r="K42" s="35">
        <v>488000</v>
      </c>
      <c r="L42" s="35">
        <v>472000</v>
      </c>
      <c r="M42" s="35">
        <v>1332000</v>
      </c>
      <c r="N42" s="35">
        <v>703000</v>
      </c>
      <c r="O42" s="35">
        <v>629000</v>
      </c>
      <c r="P42" s="36">
        <v>584000</v>
      </c>
      <c r="Q42" s="36">
        <v>613000</v>
      </c>
      <c r="R42" s="36">
        <v>921454</v>
      </c>
      <c r="S42" s="36">
        <v>691659</v>
      </c>
      <c r="T42" s="36">
        <f>'Maize White'!T42+'Maize Yellow'!T42</f>
        <v>684834</v>
      </c>
      <c r="U42" s="36">
        <f>'Maize White'!U42+'Maize Yellow'!U42</f>
        <v>804322</v>
      </c>
      <c r="V42" s="36">
        <f>'Maize White'!V42+'Maize Yellow'!V42</f>
        <v>591692</v>
      </c>
      <c r="W42" s="36">
        <f>'Maize White'!W42+'Maize Yellow'!W42</f>
        <v>630572</v>
      </c>
      <c r="X42" s="36">
        <f>'Maize White'!X42+'Maize Yellow'!X42</f>
        <v>1230762</v>
      </c>
      <c r="Y42" s="36">
        <f>'Maize White'!Y42+'Maize Yellow'!Y42</f>
        <v>1380017</v>
      </c>
      <c r="Z42" s="36">
        <f>'Maize White'!Z42+'Maize Yellow'!Z42</f>
        <v>764557</v>
      </c>
      <c r="AA42" s="37">
        <f>'Maize White'!AA42+'Maize Yellow'!AA42</f>
        <v>837958</v>
      </c>
      <c r="AB42" s="38">
        <f>'Maize White'!AB42+'Maize Yellow'!AB42</f>
        <v>1222313</v>
      </c>
      <c r="AC42" s="5"/>
      <c r="AD42" s="38">
        <f t="shared" si="0"/>
        <v>853782.7</v>
      </c>
      <c r="AK42" s="5"/>
    </row>
    <row r="43" spans="1:37" s="4" customFormat="1" ht="12" customHeight="1">
      <c r="A43" s="34" t="s">
        <v>61</v>
      </c>
      <c r="B43" s="35"/>
      <c r="C43" s="35"/>
      <c r="D43" s="55"/>
      <c r="E43" s="35">
        <v>1071000</v>
      </c>
      <c r="F43" s="35">
        <v>529000</v>
      </c>
      <c r="G43" s="35">
        <v>37000</v>
      </c>
      <c r="H43" s="35">
        <v>146000</v>
      </c>
      <c r="I43" s="35">
        <v>141000</v>
      </c>
      <c r="J43" s="35">
        <v>832000</v>
      </c>
      <c r="K43" s="35">
        <v>60000</v>
      </c>
      <c r="L43" s="35">
        <v>0</v>
      </c>
      <c r="M43" s="35">
        <v>830000</v>
      </c>
      <c r="N43" s="35">
        <v>967000</v>
      </c>
      <c r="O43" s="35">
        <v>1437000</v>
      </c>
      <c r="P43" s="36">
        <v>1862000</v>
      </c>
      <c r="Q43" s="36">
        <v>1200000</v>
      </c>
      <c r="R43" s="36">
        <v>1134164</v>
      </c>
      <c r="S43" s="36">
        <v>1264326</v>
      </c>
      <c r="T43" s="36">
        <f>'Maize White'!T43+'Maize Yellow'!T43</f>
        <v>8594</v>
      </c>
      <c r="U43" s="36">
        <f>'Maize White'!U43+'Maize Yellow'!U43</f>
        <v>32868</v>
      </c>
      <c r="V43" s="36">
        <f>'Maize White'!V43+'Maize Yellow'!V43</f>
        <v>1697142</v>
      </c>
      <c r="W43" s="36">
        <f>'Maize White'!W43+'Maize Yellow'!W43</f>
        <v>1439894</v>
      </c>
      <c r="X43" s="36">
        <f>'Maize White'!X43+'Maize Yellow'!X43</f>
        <v>217999</v>
      </c>
      <c r="Y43" s="36">
        <f>'Maize White'!Y43+'Maize Yellow'!Y43</f>
        <v>1166847</v>
      </c>
      <c r="Z43" s="36">
        <f>'Maize White'!Y43+'Maize Yellow'!Y43</f>
        <v>1166847</v>
      </c>
      <c r="AA43" s="37">
        <f>'Maize White'!AA43+'Maize Yellow'!AA43</f>
        <v>2814317</v>
      </c>
      <c r="AB43" s="38">
        <f>'Maize White'!AB43+'Maize Yellow'!AB43</f>
        <v>1832628</v>
      </c>
      <c r="AC43" s="5"/>
      <c r="AD43" s="38">
        <f t="shared" si="0"/>
        <v>1094299.8</v>
      </c>
      <c r="AK43" s="5"/>
    </row>
    <row r="44" spans="1:37" s="49" customFormat="1" ht="12" customHeight="1">
      <c r="A44" s="39" t="s">
        <v>39</v>
      </c>
      <c r="B44" s="44">
        <f>'Maize White'!B44+'Maize Yellow'!B44</f>
        <v>8515000</v>
      </c>
      <c r="C44" s="44">
        <v>7827000</v>
      </c>
      <c r="D44" s="44">
        <f>'Maize White'!D44+'Maize Yellow'!D44</f>
        <v>7516000</v>
      </c>
      <c r="E44" s="44">
        <f>'Maize White'!E44+'Maize Yellow'!E44</f>
        <v>9277000</v>
      </c>
      <c r="F44" s="44">
        <f>'Maize White'!F44+'Maize Yellow'!F44</f>
        <v>9244000</v>
      </c>
      <c r="G44" s="44">
        <f>'Maize White'!G44+'Maize Yellow'!G44</f>
        <v>8727000</v>
      </c>
      <c r="H44" s="44">
        <f>'Maize White'!H44+'Maize Yellow'!H44</f>
        <v>8976000</v>
      </c>
      <c r="I44" s="44">
        <f>'Maize White'!I44+'Maize Yellow'!I44</f>
        <v>8788000</v>
      </c>
      <c r="J44" s="44">
        <v>10394000</v>
      </c>
      <c r="K44" s="44">
        <f>'Maize White'!K44+'Maize Yellow'!K44</f>
        <v>8769000</v>
      </c>
      <c r="L44" s="44">
        <f>'Maize White'!L44+'Maize Yellow'!L44</f>
        <v>9052000</v>
      </c>
      <c r="M44" s="44">
        <f>'Maize White'!M44+'Maize Yellow'!M44</f>
        <v>11424000</v>
      </c>
      <c r="N44" s="44">
        <f>'Maize White'!N44+'Maize Yellow'!N44</f>
        <v>11174000</v>
      </c>
      <c r="O44" s="44">
        <f>'Maize White'!O44+'Maize Yellow'!O44</f>
        <v>11888000</v>
      </c>
      <c r="P44" s="45">
        <f>'Maize White'!P44+'Maize Yellow'!P44</f>
        <v>12157000</v>
      </c>
      <c r="Q44" s="45">
        <f>'Maize White'!Q44+'Maize Yellow'!Q44</f>
        <v>11559000</v>
      </c>
      <c r="R44" s="45">
        <f>'Maize White'!R44+'Maize Yellow'!R44</f>
        <v>12022650.204300001</v>
      </c>
      <c r="S44" s="45">
        <v>12434428</v>
      </c>
      <c r="T44" s="45">
        <f>'Maize White'!T44+'Maize Yellow'!T44</f>
        <v>11413440</v>
      </c>
      <c r="U44" s="45">
        <f>'Maize White'!U44+'Maize Yellow'!U44</f>
        <v>11127189</v>
      </c>
      <c r="V44" s="45">
        <f>SUM(V33:V37)+V28</f>
        <v>13080501</v>
      </c>
      <c r="W44" s="45">
        <f>SUM(W33:W37)+W28</f>
        <v>13204037</v>
      </c>
      <c r="X44" s="45">
        <f>'Maize White'!X44+'Maize Yellow'!X44</f>
        <v>13087163</v>
      </c>
      <c r="Y44" s="45">
        <f>'Maize White'!Y44+'Maize Yellow'!Y44</f>
        <v>14183220</v>
      </c>
      <c r="Z44" s="45">
        <f>SUM(Z33:Z37)+Z28</f>
        <v>15310221</v>
      </c>
      <c r="AA44" s="46">
        <f>SUM(AA33:AA37)+AA28</f>
        <v>15383661</v>
      </c>
      <c r="AB44" s="47">
        <f>SUM(AB33:AB37)+AB28</f>
        <v>13342250</v>
      </c>
      <c r="AC44" s="48"/>
      <c r="AD44" s="47">
        <f>ROUND((+T44+V44+W44+X44+Y44+Z44+AA44+R44+S44+U44)/(10),1)</f>
        <v>13124651</v>
      </c>
      <c r="AK44" s="48"/>
    </row>
    <row r="45" spans="1:37" s="49" customFormat="1" ht="12" customHeight="1">
      <c r="A45" s="39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6"/>
      <c r="S45" s="56"/>
      <c r="T45" s="56"/>
      <c r="U45" s="56"/>
      <c r="V45" s="56"/>
      <c r="W45" s="56"/>
      <c r="X45" s="56"/>
      <c r="Y45" s="56"/>
      <c r="Z45" s="56"/>
      <c r="AA45" s="57"/>
      <c r="AB45" s="58"/>
      <c r="AC45" s="5"/>
      <c r="AD45" s="38">
        <f t="shared" si="0"/>
        <v>0</v>
      </c>
      <c r="AK45" s="48"/>
    </row>
    <row r="46" spans="1:37" s="4" customFormat="1" ht="12" customHeight="1">
      <c r="A46" s="39" t="s">
        <v>40</v>
      </c>
      <c r="B46" s="44">
        <f aca="true" t="shared" si="2" ref="B46:R46">+B25-B44</f>
        <v>2609000</v>
      </c>
      <c r="C46" s="44">
        <f t="shared" si="2"/>
        <v>1074000</v>
      </c>
      <c r="D46" s="44">
        <f t="shared" si="2"/>
        <v>975000</v>
      </c>
      <c r="E46" s="44">
        <f t="shared" si="2"/>
        <v>2115000</v>
      </c>
      <c r="F46" s="44">
        <f t="shared" si="2"/>
        <v>1202000</v>
      </c>
      <c r="G46" s="44">
        <f t="shared" si="2"/>
        <v>2710000</v>
      </c>
      <c r="H46" s="44">
        <f t="shared" si="2"/>
        <v>2624000</v>
      </c>
      <c r="I46" s="44">
        <f t="shared" si="2"/>
        <v>3148000</v>
      </c>
      <c r="J46" s="44">
        <f t="shared" si="2"/>
        <v>3169000</v>
      </c>
      <c r="K46" s="44">
        <f t="shared" si="2"/>
        <v>2070000</v>
      </c>
      <c r="L46" s="44">
        <f t="shared" si="2"/>
        <v>1049000</v>
      </c>
      <c r="M46" s="44">
        <f t="shared" si="2"/>
        <v>1581000</v>
      </c>
      <c r="N46" s="44">
        <f t="shared" si="2"/>
        <v>2131000</v>
      </c>
      <c r="O46" s="44">
        <f t="shared" si="2"/>
        <v>2336000</v>
      </c>
      <c r="P46" s="45">
        <f t="shared" si="2"/>
        <v>994000</v>
      </c>
      <c r="Q46" s="45">
        <f t="shared" si="2"/>
        <v>1417000</v>
      </c>
      <c r="R46" s="45">
        <f t="shared" si="2"/>
        <v>589027.7956999987</v>
      </c>
      <c r="S46" s="45">
        <v>2073635</v>
      </c>
      <c r="T46" s="45">
        <f aca="true" t="shared" si="3" ref="T46:AA46">+T25-T44</f>
        <v>2471067</v>
      </c>
      <c r="U46" s="45">
        <f t="shared" si="3"/>
        <v>1094638</v>
      </c>
      <c r="V46" s="45">
        <f t="shared" si="3"/>
        <v>3689476</v>
      </c>
      <c r="W46" s="45">
        <f t="shared" si="3"/>
        <v>2663086</v>
      </c>
      <c r="X46" s="45">
        <f t="shared" si="3"/>
        <v>1000601</v>
      </c>
      <c r="Y46" s="45">
        <f t="shared" si="3"/>
        <v>2116906</v>
      </c>
      <c r="Z46" s="45">
        <f t="shared" si="3"/>
        <v>2124219</v>
      </c>
      <c r="AA46" s="46">
        <f t="shared" si="3"/>
        <v>1953931</v>
      </c>
      <c r="AB46" s="170">
        <f>+AB25-AB44</f>
        <v>3736010</v>
      </c>
      <c r="AC46" s="5"/>
      <c r="AD46" s="47">
        <f>ROUND((+T46+V46+W46+X46+Y46+Z46+AA46+R46+S46+U46)/(10),1)</f>
        <v>1977658.7</v>
      </c>
      <c r="AK46" s="5"/>
    </row>
    <row r="47" spans="1:37" s="4" customFormat="1" ht="12" customHeight="1">
      <c r="A47" s="3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58"/>
      <c r="AC47" s="5"/>
      <c r="AD47" s="38">
        <f>ROUND((+T47+V47+W47+X47+Y47+Z47+AA47+R47+S47+U47)/(10),1)</f>
        <v>0</v>
      </c>
      <c r="AK47" s="5"/>
    </row>
    <row r="48" spans="1:37" s="4" customFormat="1" ht="12" customHeight="1">
      <c r="A48" s="17" t="s">
        <v>13</v>
      </c>
      <c r="B48" s="35">
        <v>531900</v>
      </c>
      <c r="C48" s="35">
        <v>528400</v>
      </c>
      <c r="D48" s="35">
        <v>530200</v>
      </c>
      <c r="E48" s="35">
        <v>571000</v>
      </c>
      <c r="F48" s="35">
        <v>595900</v>
      </c>
      <c r="G48" s="35">
        <v>581900</v>
      </c>
      <c r="H48" s="35">
        <v>603600</v>
      </c>
      <c r="I48" s="35">
        <v>606900</v>
      </c>
      <c r="J48" s="35">
        <v>621800</v>
      </c>
      <c r="K48" s="35">
        <v>638300</v>
      </c>
      <c r="L48" s="35">
        <v>669100</v>
      </c>
      <c r="M48" s="35">
        <v>717800</v>
      </c>
      <c r="N48" s="35">
        <v>721500</v>
      </c>
      <c r="O48" s="35">
        <v>738100</v>
      </c>
      <c r="P48" s="35">
        <v>745100</v>
      </c>
      <c r="Q48" s="36">
        <f aca="true" t="shared" si="4" ref="Q48:X48">SUM(Q28/12)</f>
        <v>744583.3333333334</v>
      </c>
      <c r="R48" s="36">
        <f t="shared" si="4"/>
        <v>779055.8333333334</v>
      </c>
      <c r="S48" s="36">
        <f t="shared" si="4"/>
        <v>827209.9166666666</v>
      </c>
      <c r="T48" s="36">
        <f t="shared" si="4"/>
        <v>854082.8333333334</v>
      </c>
      <c r="U48" s="36">
        <f t="shared" si="4"/>
        <v>819892.4166666666</v>
      </c>
      <c r="V48" s="36">
        <f t="shared" si="4"/>
        <v>858306.6666666666</v>
      </c>
      <c r="W48" s="36">
        <f t="shared" si="4"/>
        <v>890914.75</v>
      </c>
      <c r="X48" s="36">
        <f t="shared" si="4"/>
        <v>925534.3333333334</v>
      </c>
      <c r="Y48" s="36">
        <f>SUM(Y28/12)</f>
        <v>933433.5</v>
      </c>
      <c r="Z48" s="36">
        <f>SUM(Z28/12)</f>
        <v>923927.25</v>
      </c>
      <c r="AA48" s="37">
        <f>SUM(AA28/12)</f>
        <v>946103.3333333334</v>
      </c>
      <c r="AB48" s="38">
        <f>SUM(AB28/AB16)</f>
        <v>979281.7</v>
      </c>
      <c r="AC48" s="5"/>
      <c r="AD48" s="38">
        <f>ROUND((+T48+V48+W48+X48+Y48+Z48+AA48+R48+S48+U48)/(10),1)</f>
        <v>875846.1</v>
      </c>
      <c r="AK48" s="5"/>
    </row>
    <row r="49" spans="1:37" s="4" customFormat="1" ht="12" customHeight="1" thickBot="1">
      <c r="A49" s="63" t="s">
        <v>14</v>
      </c>
      <c r="B49" s="64">
        <f>ROUND(+B46/B48,1)</f>
        <v>4.9</v>
      </c>
      <c r="C49" s="64">
        <f aca="true" t="shared" si="5" ref="C49:P49">ROUND(+C46/C48,1)</f>
        <v>2</v>
      </c>
      <c r="D49" s="64">
        <f t="shared" si="5"/>
        <v>1.8</v>
      </c>
      <c r="E49" s="64">
        <f t="shared" si="5"/>
        <v>3.7</v>
      </c>
      <c r="F49" s="64">
        <f t="shared" si="5"/>
        <v>2</v>
      </c>
      <c r="G49" s="64">
        <f t="shared" si="5"/>
        <v>4.7</v>
      </c>
      <c r="H49" s="64">
        <f t="shared" si="5"/>
        <v>4.3</v>
      </c>
      <c r="I49" s="64">
        <f t="shared" si="5"/>
        <v>5.2</v>
      </c>
      <c r="J49" s="64">
        <f t="shared" si="5"/>
        <v>5.1</v>
      </c>
      <c r="K49" s="64">
        <f t="shared" si="5"/>
        <v>3.2</v>
      </c>
      <c r="L49" s="64">
        <f t="shared" si="5"/>
        <v>1.6</v>
      </c>
      <c r="M49" s="64">
        <f t="shared" si="5"/>
        <v>2.2</v>
      </c>
      <c r="N49" s="64">
        <f t="shared" si="5"/>
        <v>3</v>
      </c>
      <c r="O49" s="64">
        <f t="shared" si="5"/>
        <v>3.2</v>
      </c>
      <c r="P49" s="64">
        <f t="shared" si="5"/>
        <v>1.3</v>
      </c>
      <c r="Q49" s="65">
        <f>ROUND(+Q46/Q48,1)</f>
        <v>1.9</v>
      </c>
      <c r="R49" s="65">
        <f>ROUND(+R46/R48,1)</f>
        <v>0.8</v>
      </c>
      <c r="S49" s="65">
        <f>ROUND(+S46/S48,1)</f>
        <v>2.5</v>
      </c>
      <c r="T49" s="65">
        <f>ROUND(+T46/T48,1)</f>
        <v>2.9</v>
      </c>
      <c r="U49" s="65">
        <f>ROUND(+U46/U48,1)</f>
        <v>1.3</v>
      </c>
      <c r="V49" s="65">
        <f aca="true" t="shared" si="6" ref="V49:AA49">ROUND(+V46/V48,1)</f>
        <v>4.3</v>
      </c>
      <c r="W49" s="65">
        <f t="shared" si="6"/>
        <v>3</v>
      </c>
      <c r="X49" s="65">
        <f t="shared" si="6"/>
        <v>1.1</v>
      </c>
      <c r="Y49" s="65">
        <f t="shared" si="6"/>
        <v>2.3</v>
      </c>
      <c r="Z49" s="65">
        <f t="shared" si="6"/>
        <v>2.3</v>
      </c>
      <c r="AA49" s="169">
        <f t="shared" si="6"/>
        <v>2.1</v>
      </c>
      <c r="AB49" s="66">
        <f>ROUND(+AB46/AB48,1)</f>
        <v>3.8</v>
      </c>
      <c r="AC49" s="5"/>
      <c r="AD49" s="166">
        <f t="shared" si="0"/>
        <v>2.3</v>
      </c>
      <c r="AK49" s="5"/>
    </row>
    <row r="50" spans="1:36" s="4" customFormat="1" ht="12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48"/>
      <c r="AD50" s="5"/>
      <c r="AJ50" s="5"/>
    </row>
    <row r="51" spans="1:36" s="4" customFormat="1" ht="12" customHeight="1">
      <c r="A51" s="49" t="s">
        <v>43</v>
      </c>
      <c r="AC51" s="5"/>
      <c r="AD51" s="5"/>
      <c r="AJ51" s="5"/>
    </row>
    <row r="52" spans="1:36" s="4" customFormat="1" ht="12" customHeight="1">
      <c r="A52" s="48" t="s">
        <v>47</v>
      </c>
      <c r="AC52" s="5"/>
      <c r="AD52" s="5"/>
      <c r="AJ52" s="5"/>
    </row>
  </sheetData>
  <sheetProtection selectLockedCells="1"/>
  <mergeCells count="1">
    <mergeCell ref="Z9:AD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5" r:id="rId2"/>
  <headerFooter alignWithMargins="0">
    <oddFooter>&amp;L&amp;8&amp;D&amp;C&amp;Z&amp;F&amp;R&amp;A</oddFooter>
  </headerFooter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 tint="-0.24997000396251678"/>
    <pageSetUpPr fitToPage="1"/>
  </sheetPr>
  <dimension ref="A1:BF54"/>
  <sheetViews>
    <sheetView showGridLines="0" zoomScaleSheetLayoutView="70" zoomScalePageLayoutView="0" workbookViewId="0" topLeftCell="A1">
      <pane xSplit="1" ySplit="14" topLeftCell="V15" activePane="bottomRight" state="frozen"/>
      <selection pane="topLeft" activeCell="AD19" sqref="AD19"/>
      <selection pane="topRight" activeCell="AD19" sqref="AD19"/>
      <selection pane="bottomLeft" activeCell="AD19" sqref="AD19"/>
      <selection pane="bottomRight" activeCell="AD27" sqref="AD27"/>
    </sheetView>
  </sheetViews>
  <sheetFormatPr defaultColWidth="9.140625" defaultRowHeight="12.75"/>
  <cols>
    <col min="1" max="1" width="23.7109375" style="158" customWidth="1"/>
    <col min="2" max="5" width="9.28125" style="158" customWidth="1"/>
    <col min="6" max="6" width="9.140625" style="158" customWidth="1"/>
    <col min="7" max="16" width="9.28125" style="158" customWidth="1"/>
    <col min="17" max="24" width="9.421875" style="158" customWidth="1"/>
    <col min="25" max="27" width="11.00390625" style="158" customWidth="1"/>
    <col min="28" max="28" width="11.28125" style="158" customWidth="1"/>
    <col min="29" max="29" width="0.9921875" style="156" customWidth="1"/>
    <col min="30" max="30" width="15.140625" style="156" customWidth="1"/>
    <col min="31" max="31" width="8.140625" style="158" hidden="1" customWidth="1"/>
    <col min="32" max="33" width="7.7109375" style="158" hidden="1" customWidth="1"/>
    <col min="34" max="34" width="8.140625" style="158" customWidth="1"/>
    <col min="35" max="37" width="7.7109375" style="158" customWidth="1"/>
    <col min="38" max="38" width="7.7109375" style="156" customWidth="1"/>
    <col min="39" max="42" width="7.7109375" style="158" customWidth="1"/>
    <col min="43" max="43" width="0.85546875" style="158" customWidth="1"/>
    <col min="44" max="16384" width="9.140625" style="158" customWidth="1"/>
  </cols>
  <sheetData>
    <row r="1" spans="1:38" ht="12.75">
      <c r="A1" s="159"/>
      <c r="AJ1" s="156"/>
      <c r="AL1" s="158"/>
    </row>
    <row r="2" spans="1:38" ht="12.75">
      <c r="A2" s="159"/>
      <c r="AJ2" s="156"/>
      <c r="AL2" s="158"/>
    </row>
    <row r="3" spans="1:38" ht="12.75">
      <c r="A3" s="159"/>
      <c r="AJ3" s="156"/>
      <c r="AL3" s="158"/>
    </row>
    <row r="4" spans="1:38" ht="12.75">
      <c r="A4" s="159"/>
      <c r="AJ4" s="156"/>
      <c r="AL4" s="158"/>
    </row>
    <row r="5" spans="1:38" ht="12.75">
      <c r="A5" s="159"/>
      <c r="AJ5" s="156"/>
      <c r="AL5" s="158"/>
    </row>
    <row r="6" spans="1:38" ht="12.75">
      <c r="A6" s="159"/>
      <c r="AJ6" s="156"/>
      <c r="AL6" s="158"/>
    </row>
    <row r="7" spans="1:38" ht="12.75">
      <c r="A7" s="159"/>
      <c r="AJ7" s="156"/>
      <c r="AL7" s="158"/>
    </row>
    <row r="8" spans="1:38" ht="12.75">
      <c r="A8" s="159"/>
      <c r="O8" s="160"/>
      <c r="AJ8" s="156"/>
      <c r="AL8" s="158"/>
    </row>
    <row r="9" spans="1:37" s="4" customFormat="1" ht="12.75">
      <c r="A9" s="1" t="s">
        <v>51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N9" s="2"/>
      <c r="P9" s="2"/>
      <c r="Q9" s="2"/>
      <c r="R9" s="2"/>
      <c r="S9" s="2"/>
      <c r="T9" s="2"/>
      <c r="U9" s="2"/>
      <c r="V9" s="2"/>
      <c r="W9" s="2"/>
      <c r="X9" s="2"/>
      <c r="Y9" s="2"/>
      <c r="Z9" s="171" t="str">
        <f>'Maize Total'!Z9</f>
        <v>Publication date: 2024-03-26</v>
      </c>
      <c r="AA9" s="171"/>
      <c r="AB9" s="171"/>
      <c r="AC9" s="171"/>
      <c r="AD9" s="171"/>
      <c r="AK9" s="5"/>
    </row>
    <row r="10" spans="1:37" s="4" customFormat="1" ht="13.5" thickBo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2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5"/>
      <c r="AK10" s="5"/>
    </row>
    <row r="11" spans="1:58" s="4" customFormat="1" ht="12.75">
      <c r="A11" s="69"/>
      <c r="B11" s="70"/>
      <c r="C11" s="70"/>
      <c r="D11" s="70"/>
      <c r="E11" s="70"/>
      <c r="F11" s="70"/>
      <c r="G11" s="70"/>
      <c r="H11" s="70" t="s">
        <v>29</v>
      </c>
      <c r="I11" s="70"/>
      <c r="J11" s="70"/>
      <c r="K11" s="70"/>
      <c r="L11" s="70"/>
      <c r="M11" s="70"/>
      <c r="N11" s="172"/>
      <c r="O11" s="172"/>
      <c r="P11" s="7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65"/>
      <c r="AB11" s="6" t="s">
        <v>30</v>
      </c>
      <c r="AC11" s="11"/>
      <c r="AD11" s="71" t="s">
        <v>45</v>
      </c>
      <c r="AK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s="4" customFormat="1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0" t="s">
        <v>31</v>
      </c>
      <c r="AC12" s="11"/>
      <c r="AD12" s="72" t="s">
        <v>46</v>
      </c>
      <c r="AK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58" s="4" customFormat="1" ht="12.75">
      <c r="A13" s="173"/>
      <c r="B13" s="174"/>
      <c r="C13" s="174"/>
      <c r="D13" s="174"/>
      <c r="E13" s="174"/>
      <c r="F13" s="174"/>
      <c r="G13" s="174"/>
      <c r="H13" s="174"/>
      <c r="I13" s="3"/>
      <c r="J13" s="3"/>
      <c r="K13" s="3"/>
      <c r="L13" s="3"/>
      <c r="M13" s="3"/>
      <c r="N13" s="3"/>
      <c r="O13" s="3"/>
      <c r="P13" s="14"/>
      <c r="Q13" s="18"/>
      <c r="R13" s="26"/>
      <c r="S13" s="26"/>
      <c r="T13" s="19"/>
      <c r="U13" s="19"/>
      <c r="V13" s="19"/>
      <c r="W13" s="19"/>
      <c r="X13" s="19"/>
      <c r="Y13" s="19"/>
      <c r="Z13" s="19"/>
      <c r="AA13" s="68"/>
      <c r="AB13" s="73" t="str">
        <f>'Maize Total'!AB13</f>
        <v>May - Feb</v>
      </c>
      <c r="AC13" s="14"/>
      <c r="AD13" s="74"/>
      <c r="AK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s="4" customFormat="1" ht="12" customHeight="1">
      <c r="A14" s="17"/>
      <c r="B14" s="75" t="s">
        <v>5</v>
      </c>
      <c r="C14" s="75" t="s">
        <v>1</v>
      </c>
      <c r="D14" s="75" t="s">
        <v>2</v>
      </c>
      <c r="E14" s="75" t="s">
        <v>3</v>
      </c>
      <c r="F14" s="75" t="s">
        <v>4</v>
      </c>
      <c r="G14" s="75" t="s">
        <v>16</v>
      </c>
      <c r="H14" s="75" t="s">
        <v>18</v>
      </c>
      <c r="I14" s="75" t="s">
        <v>19</v>
      </c>
      <c r="J14" s="75" t="s">
        <v>20</v>
      </c>
      <c r="K14" s="75" t="s">
        <v>21</v>
      </c>
      <c r="L14" s="75" t="s">
        <v>23</v>
      </c>
      <c r="M14" s="75" t="s">
        <v>24</v>
      </c>
      <c r="N14" s="75" t="s">
        <v>25</v>
      </c>
      <c r="O14" s="75" t="s">
        <v>26</v>
      </c>
      <c r="P14" s="76" t="s">
        <v>27</v>
      </c>
      <c r="Q14" s="75" t="s">
        <v>28</v>
      </c>
      <c r="R14" s="77" t="s">
        <v>49</v>
      </c>
      <c r="S14" s="78" t="s">
        <v>53</v>
      </c>
      <c r="T14" s="20" t="str">
        <f>'Maize Total'!T14</f>
        <v>15/16</v>
      </c>
      <c r="U14" s="20" t="s">
        <v>63</v>
      </c>
      <c r="V14" s="20" t="str">
        <f>'Maize Total'!V14</f>
        <v>17/18</v>
      </c>
      <c r="W14" s="20" t="s">
        <v>65</v>
      </c>
      <c r="X14" s="20" t="s">
        <v>66</v>
      </c>
      <c r="Y14" s="20" t="s">
        <v>67</v>
      </c>
      <c r="Z14" s="20" t="str">
        <f>'Maize Total'!Z14</f>
        <v>21/22</v>
      </c>
      <c r="AA14" s="21" t="str">
        <f>'Maize Total'!AA14</f>
        <v>22/23</v>
      </c>
      <c r="AB14" s="22" t="str">
        <f>'Maize Total'!AB14</f>
        <v>23/24</v>
      </c>
      <c r="AC14" s="23"/>
      <c r="AD14" s="79" t="str">
        <f>'Maize Total'!AD14</f>
        <v>2013/14-2022/23</v>
      </c>
      <c r="AK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58" s="4" customFormat="1" ht="12" customHeight="1">
      <c r="A15" s="25"/>
      <c r="B15" s="80"/>
      <c r="C15" s="80"/>
      <c r="D15" s="80"/>
      <c r="E15" s="80"/>
      <c r="F15" s="80"/>
      <c r="G15" s="80"/>
      <c r="H15" s="80"/>
      <c r="I15" s="81"/>
      <c r="J15" s="81"/>
      <c r="K15" s="81"/>
      <c r="L15" s="81"/>
      <c r="M15" s="81"/>
      <c r="N15" s="81"/>
      <c r="O15" s="81"/>
      <c r="P15" s="81"/>
      <c r="Q15" s="82"/>
      <c r="R15" s="81"/>
      <c r="S15" s="83"/>
      <c r="T15" s="27"/>
      <c r="U15" s="27"/>
      <c r="V15" s="27"/>
      <c r="W15" s="27"/>
      <c r="X15" s="27"/>
      <c r="Y15" s="27"/>
      <c r="Z15" s="27"/>
      <c r="AA15" s="28"/>
      <c r="AB15" s="24" t="s">
        <v>48</v>
      </c>
      <c r="AC15" s="14"/>
      <c r="AD15" s="58"/>
      <c r="AK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s="4" customFormat="1" ht="12" customHeight="1">
      <c r="A16" s="17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84"/>
      <c r="R16" s="85"/>
      <c r="S16" s="40"/>
      <c r="T16" s="30"/>
      <c r="U16" s="30"/>
      <c r="V16" s="30"/>
      <c r="W16" s="30"/>
      <c r="X16" s="30"/>
      <c r="Y16" s="30"/>
      <c r="Z16" s="30"/>
      <c r="AA16" s="31"/>
      <c r="AB16" s="32">
        <f>'Maize Total'!AB16</f>
        <v>10</v>
      </c>
      <c r="AC16" s="14"/>
      <c r="AD16" s="58"/>
      <c r="AK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58" s="4" customFormat="1" ht="12" customHeight="1">
      <c r="A17" s="34" t="s">
        <v>35</v>
      </c>
      <c r="B17" s="35">
        <v>4614000</v>
      </c>
      <c r="C17" s="35">
        <v>4383000</v>
      </c>
      <c r="D17" s="35">
        <v>4141000</v>
      </c>
      <c r="E17" s="35">
        <v>6155000</v>
      </c>
      <c r="F17" s="35">
        <v>4110000</v>
      </c>
      <c r="G17" s="35">
        <v>5538000</v>
      </c>
      <c r="H17" s="35">
        <v>6366000</v>
      </c>
      <c r="I17" s="35">
        <v>5805000</v>
      </c>
      <c r="J17" s="35">
        <v>6541000</v>
      </c>
      <c r="K17" s="35">
        <v>4187000</v>
      </c>
      <c r="L17" s="35">
        <v>4315000</v>
      </c>
      <c r="M17" s="35">
        <v>7480000</v>
      </c>
      <c r="N17" s="35">
        <v>6775000</v>
      </c>
      <c r="O17" s="35">
        <v>7830000</v>
      </c>
      <c r="P17" s="36">
        <v>6052000</v>
      </c>
      <c r="Q17" s="35">
        <v>6903656</v>
      </c>
      <c r="R17" s="51">
        <v>5606800</v>
      </c>
      <c r="S17" s="36">
        <v>7710000</v>
      </c>
      <c r="T17" s="86">
        <v>4735000</v>
      </c>
      <c r="U17" s="86">
        <v>3408500</v>
      </c>
      <c r="V17" s="86">
        <v>9916000</v>
      </c>
      <c r="W17" s="86">
        <v>6540000</v>
      </c>
      <c r="X17" s="86">
        <v>5545000</v>
      </c>
      <c r="Y17" s="86">
        <v>8547500</v>
      </c>
      <c r="Z17" s="86">
        <v>8600000</v>
      </c>
      <c r="AA17" s="87">
        <v>7850000</v>
      </c>
      <c r="AB17" s="88">
        <v>8505000</v>
      </c>
      <c r="AC17" s="5"/>
      <c r="AD17" s="38">
        <f>ROUND((+T17+V17+W17+X17+Y17+Z17+AA17+R17+S17+U17)/(10),1)</f>
        <v>6845880</v>
      </c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:58" s="4" customFormat="1" ht="12" customHeight="1">
      <c r="A18" s="34" t="s">
        <v>32</v>
      </c>
      <c r="B18" s="35"/>
      <c r="C18" s="35">
        <v>119000</v>
      </c>
      <c r="D18" s="35">
        <v>124000</v>
      </c>
      <c r="E18" s="35">
        <v>189000</v>
      </c>
      <c r="F18" s="35">
        <v>105000</v>
      </c>
      <c r="G18" s="35">
        <v>139000</v>
      </c>
      <c r="H18" s="35">
        <v>116000</v>
      </c>
      <c r="I18" s="35">
        <v>113000</v>
      </c>
      <c r="J18" s="35">
        <v>184000</v>
      </c>
      <c r="K18" s="35">
        <v>144000</v>
      </c>
      <c r="L18" s="35">
        <v>11000</v>
      </c>
      <c r="M18" s="35">
        <v>120000</v>
      </c>
      <c r="N18" s="35">
        <v>83000</v>
      </c>
      <c r="O18" s="35">
        <v>119000</v>
      </c>
      <c r="P18" s="36">
        <v>100000</v>
      </c>
      <c r="Q18" s="35">
        <v>114000</v>
      </c>
      <c r="R18" s="51">
        <v>110910</v>
      </c>
      <c r="S18" s="36">
        <v>150000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7">
        <v>0</v>
      </c>
      <c r="AB18" s="88">
        <v>0</v>
      </c>
      <c r="AC18" s="5"/>
      <c r="AD18" s="38">
        <f aca="true" t="shared" si="0" ref="AD18:AD50">ROUND((+T18+V18+W18+X18+Y18+Z18+AA18+R18+S18+U18)/(10),1)</f>
        <v>26091</v>
      </c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s="4" customFormat="1" ht="12" customHeight="1">
      <c r="A19" s="8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36"/>
      <c r="T19" s="36"/>
      <c r="U19" s="36"/>
      <c r="V19" s="36"/>
      <c r="W19" s="36"/>
      <c r="X19" s="36"/>
      <c r="Y19" s="36"/>
      <c r="Z19" s="36"/>
      <c r="AA19" s="37"/>
      <c r="AB19" s="38"/>
      <c r="AC19" s="5"/>
      <c r="AD19" s="38">
        <f>ROUND((+T19+V19+W19+X19+Y19+Z19+AA19+R19+S19+U19)/(10),1)</f>
        <v>0</v>
      </c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8" s="4" customFormat="1" ht="12" customHeight="1">
      <c r="A20" s="90" t="s">
        <v>37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5"/>
      <c r="R20" s="51"/>
      <c r="S20" s="36"/>
      <c r="T20" s="36"/>
      <c r="U20" s="36"/>
      <c r="V20" s="36"/>
      <c r="W20" s="36"/>
      <c r="X20" s="36"/>
      <c r="Y20" s="36"/>
      <c r="Z20" s="36"/>
      <c r="AA20" s="37"/>
      <c r="AB20" s="38"/>
      <c r="AC20" s="5"/>
      <c r="AD20" s="38">
        <f t="shared" si="0"/>
        <v>0</v>
      </c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1:58" s="4" customFormat="1" ht="12" customHeight="1">
      <c r="A21" s="34" t="s">
        <v>41</v>
      </c>
      <c r="B21" s="35">
        <v>838000</v>
      </c>
      <c r="C21" s="35">
        <v>947000</v>
      </c>
      <c r="D21" s="35">
        <v>513000</v>
      </c>
      <c r="E21" s="35">
        <v>609000</v>
      </c>
      <c r="F21" s="35">
        <v>1273000</v>
      </c>
      <c r="G21" s="35">
        <v>559000</v>
      </c>
      <c r="H21" s="35">
        <v>1718000</v>
      </c>
      <c r="I21" s="35">
        <v>2123000</v>
      </c>
      <c r="J21" s="35">
        <v>2402000</v>
      </c>
      <c r="K21" s="35">
        <v>2301000</v>
      </c>
      <c r="L21" s="35">
        <v>1630000</v>
      </c>
      <c r="M21" s="35">
        <v>618000</v>
      </c>
      <c r="N21" s="35">
        <v>762000</v>
      </c>
      <c r="O21" s="35">
        <v>1362000</v>
      </c>
      <c r="P21" s="36">
        <v>1609000</v>
      </c>
      <c r="Q21" s="35">
        <v>518000</v>
      </c>
      <c r="R21" s="51">
        <v>757214</v>
      </c>
      <c r="S21" s="36">
        <v>274318</v>
      </c>
      <c r="T21" s="86">
        <v>1282581</v>
      </c>
      <c r="U21" s="86">
        <v>1307867</v>
      </c>
      <c r="V21" s="86">
        <v>597837</v>
      </c>
      <c r="W21" s="86">
        <v>2428653</v>
      </c>
      <c r="X21" s="86">
        <v>1798998</v>
      </c>
      <c r="Y21" s="86">
        <v>473964</v>
      </c>
      <c r="Z21" s="86">
        <v>1354953</v>
      </c>
      <c r="AA21" s="87">
        <v>1465537</v>
      </c>
      <c r="AB21" s="88">
        <v>1082640</v>
      </c>
      <c r="AC21" s="5"/>
      <c r="AD21" s="38">
        <f t="shared" si="0"/>
        <v>1174192.2</v>
      </c>
      <c r="AK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  <row r="22" spans="1:58" s="4" customFormat="1" ht="12" customHeight="1">
      <c r="A22" s="34" t="s">
        <v>17</v>
      </c>
      <c r="B22" s="35">
        <v>5183000</v>
      </c>
      <c r="C22" s="35">
        <v>4412000</v>
      </c>
      <c r="D22" s="35">
        <v>4652000</v>
      </c>
      <c r="E22" s="35">
        <v>6440000</v>
      </c>
      <c r="F22" s="35">
        <v>4636000</v>
      </c>
      <c r="G22" s="35">
        <v>5576000</v>
      </c>
      <c r="H22" s="35">
        <v>5845000</v>
      </c>
      <c r="I22" s="35">
        <v>5647000</v>
      </c>
      <c r="J22" s="35">
        <v>6108000</v>
      </c>
      <c r="K22" s="35">
        <v>4392000</v>
      </c>
      <c r="L22" s="35">
        <v>4309000</v>
      </c>
      <c r="M22" s="35">
        <v>7190000</v>
      </c>
      <c r="N22" s="35">
        <v>6737000</v>
      </c>
      <c r="O22" s="35">
        <v>7518000</v>
      </c>
      <c r="P22" s="36">
        <v>6105000</v>
      </c>
      <c r="Q22" s="35">
        <v>6880000</v>
      </c>
      <c r="R22" s="51">
        <v>5342204</v>
      </c>
      <c r="S22" s="36">
        <v>7592893</v>
      </c>
      <c r="T22" s="86">
        <v>4808279</v>
      </c>
      <c r="U22" s="86">
        <v>3551822</v>
      </c>
      <c r="V22" s="86">
        <v>9268593</v>
      </c>
      <c r="W22" s="86">
        <v>6308941</v>
      </c>
      <c r="X22" s="86">
        <v>5442474</v>
      </c>
      <c r="Y22" s="86">
        <v>8606334</v>
      </c>
      <c r="Z22" s="86">
        <v>8135392</v>
      </c>
      <c r="AA22" s="87">
        <v>7723640</v>
      </c>
      <c r="AB22" s="88">
        <v>8074891</v>
      </c>
      <c r="AC22" s="5"/>
      <c r="AD22" s="38">
        <f t="shared" si="0"/>
        <v>6678057.2</v>
      </c>
      <c r="AK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</row>
    <row r="23" spans="1:58" s="4" customFormat="1" ht="12" customHeight="1">
      <c r="A23" s="34" t="s">
        <v>8</v>
      </c>
      <c r="B23" s="35">
        <v>5000</v>
      </c>
      <c r="C23" s="35">
        <v>0</v>
      </c>
      <c r="D23" s="35">
        <v>0</v>
      </c>
      <c r="E23" s="35">
        <v>0</v>
      </c>
      <c r="F23" s="35">
        <v>47000</v>
      </c>
      <c r="G23" s="35">
        <v>274000</v>
      </c>
      <c r="H23" s="35">
        <v>33000</v>
      </c>
      <c r="I23" s="35">
        <v>0</v>
      </c>
      <c r="J23" s="35">
        <v>0</v>
      </c>
      <c r="K23" s="35">
        <v>1000</v>
      </c>
      <c r="L23" s="35">
        <v>46000</v>
      </c>
      <c r="M23" s="35">
        <v>0</v>
      </c>
      <c r="N23" s="35">
        <v>0</v>
      </c>
      <c r="O23" s="35">
        <v>0</v>
      </c>
      <c r="P23" s="36">
        <v>133000</v>
      </c>
      <c r="Q23" s="35">
        <v>11000</v>
      </c>
      <c r="R23" s="51">
        <v>0</v>
      </c>
      <c r="S23" s="36">
        <v>0</v>
      </c>
      <c r="T23" s="86">
        <v>100803</v>
      </c>
      <c r="U23" s="86">
        <v>644144</v>
      </c>
      <c r="V23" s="86">
        <v>0</v>
      </c>
      <c r="W23" s="86">
        <v>0</v>
      </c>
      <c r="X23" s="86">
        <v>0</v>
      </c>
      <c r="Y23" s="86">
        <v>0</v>
      </c>
      <c r="Z23" s="86">
        <v>7583</v>
      </c>
      <c r="AA23" s="87">
        <v>0</v>
      </c>
      <c r="AB23" s="88">
        <v>0</v>
      </c>
      <c r="AC23" s="5"/>
      <c r="AD23" s="38">
        <f>ROUND((+T23+V23+W23+X23+Y23+Z23+AA23+R23+S23+U23)/(10),1)</f>
        <v>75253</v>
      </c>
      <c r="AK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</row>
    <row r="24" spans="1:58" s="4" customFormat="1" ht="12" customHeight="1">
      <c r="A24" s="34" t="s">
        <v>0</v>
      </c>
      <c r="B24" s="35">
        <v>0</v>
      </c>
      <c r="C24" s="35">
        <v>17000</v>
      </c>
      <c r="D24" s="35">
        <v>0</v>
      </c>
      <c r="E24" s="35">
        <v>0</v>
      </c>
      <c r="F24" s="35">
        <v>0</v>
      </c>
      <c r="G24" s="35">
        <v>0</v>
      </c>
      <c r="H24" s="35">
        <v>40000</v>
      </c>
      <c r="I24" s="35">
        <v>0</v>
      </c>
      <c r="J24" s="35">
        <v>4000</v>
      </c>
      <c r="K24" s="35">
        <v>20000</v>
      </c>
      <c r="L24" s="35">
        <v>19000</v>
      </c>
      <c r="M24" s="35">
        <v>25000</v>
      </c>
      <c r="N24" s="35">
        <v>48000</v>
      </c>
      <c r="O24" s="35">
        <v>45000</v>
      </c>
      <c r="P24" s="36">
        <v>18000</v>
      </c>
      <c r="Q24" s="35">
        <v>22000</v>
      </c>
      <c r="R24" s="51">
        <v>69859</v>
      </c>
      <c r="S24" s="36">
        <v>8808</v>
      </c>
      <c r="T24" s="86">
        <v>17474</v>
      </c>
      <c r="U24" s="86">
        <v>31994</v>
      </c>
      <c r="V24" s="86">
        <v>21751</v>
      </c>
      <c r="W24" s="86">
        <v>1403</v>
      </c>
      <c r="X24" s="86">
        <v>0</v>
      </c>
      <c r="Y24" s="86">
        <v>11215</v>
      </c>
      <c r="Z24" s="86">
        <v>25495</v>
      </c>
      <c r="AA24" s="87">
        <v>0</v>
      </c>
      <c r="AB24" s="88">
        <v>15696</v>
      </c>
      <c r="AC24" s="5"/>
      <c r="AD24" s="38">
        <f t="shared" si="0"/>
        <v>18799.9</v>
      </c>
      <c r="AE24" s="91"/>
      <c r="AK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</row>
    <row r="25" spans="1:58" s="4" customFormat="1" ht="12" customHeight="1">
      <c r="A25" s="90" t="s">
        <v>36</v>
      </c>
      <c r="B25" s="44">
        <f aca="true" t="shared" si="1" ref="B25:P25">+B21+B22+B23+B24</f>
        <v>6026000</v>
      </c>
      <c r="C25" s="44">
        <f t="shared" si="1"/>
        <v>5376000</v>
      </c>
      <c r="D25" s="44">
        <f t="shared" si="1"/>
        <v>5165000</v>
      </c>
      <c r="E25" s="44">
        <f t="shared" si="1"/>
        <v>7049000</v>
      </c>
      <c r="F25" s="44">
        <f t="shared" si="1"/>
        <v>5956000</v>
      </c>
      <c r="G25" s="44">
        <f t="shared" si="1"/>
        <v>6409000</v>
      </c>
      <c r="H25" s="44">
        <f t="shared" si="1"/>
        <v>7636000</v>
      </c>
      <c r="I25" s="44">
        <f t="shared" si="1"/>
        <v>7770000</v>
      </c>
      <c r="J25" s="44">
        <f t="shared" si="1"/>
        <v>8514000</v>
      </c>
      <c r="K25" s="44">
        <f t="shared" si="1"/>
        <v>6714000</v>
      </c>
      <c r="L25" s="44">
        <f t="shared" si="1"/>
        <v>6004000</v>
      </c>
      <c r="M25" s="44">
        <f t="shared" si="1"/>
        <v>7833000</v>
      </c>
      <c r="N25" s="44">
        <f t="shared" si="1"/>
        <v>7547000</v>
      </c>
      <c r="O25" s="44">
        <f t="shared" si="1"/>
        <v>8925000</v>
      </c>
      <c r="P25" s="45">
        <f t="shared" si="1"/>
        <v>7865000</v>
      </c>
      <c r="Q25" s="44">
        <f>+Q21+Q22+Q23+Q24</f>
        <v>7431000</v>
      </c>
      <c r="R25" s="92">
        <f>+R21+R22+R23+R24</f>
        <v>6169277</v>
      </c>
      <c r="S25" s="45">
        <v>7876019</v>
      </c>
      <c r="T25" s="45">
        <f aca="true" t="shared" si="2" ref="T25:AB25">+T21+T22+T23+T24</f>
        <v>6209137</v>
      </c>
      <c r="U25" s="45">
        <f t="shared" si="2"/>
        <v>5535827</v>
      </c>
      <c r="V25" s="45">
        <f t="shared" si="2"/>
        <v>9888181</v>
      </c>
      <c r="W25" s="45">
        <f t="shared" si="2"/>
        <v>8738997</v>
      </c>
      <c r="X25" s="45">
        <f t="shared" si="2"/>
        <v>7241472</v>
      </c>
      <c r="Y25" s="45">
        <f t="shared" si="2"/>
        <v>9091513</v>
      </c>
      <c r="Z25" s="45">
        <f>+Z21+Z22+Z23+Z24</f>
        <v>9523423</v>
      </c>
      <c r="AA25" s="46">
        <f>+AA21+AA22+AA23+AA24</f>
        <v>9189177</v>
      </c>
      <c r="AB25" s="47">
        <f t="shared" si="2"/>
        <v>9173227</v>
      </c>
      <c r="AC25" s="5"/>
      <c r="AD25" s="47">
        <f t="shared" si="0"/>
        <v>7946302.3</v>
      </c>
      <c r="AK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</row>
    <row r="26" spans="1:58" s="4" customFormat="1" ht="12" customHeight="1">
      <c r="A26" s="153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45"/>
      <c r="T26" s="45"/>
      <c r="U26" s="45"/>
      <c r="V26" s="45"/>
      <c r="W26" s="45"/>
      <c r="X26" s="45"/>
      <c r="Y26" s="45"/>
      <c r="Z26" s="45"/>
      <c r="AA26" s="46"/>
      <c r="AB26" s="47"/>
      <c r="AC26" s="5"/>
      <c r="AD26" s="38">
        <f t="shared" si="0"/>
        <v>0</v>
      </c>
      <c r="AK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</row>
    <row r="27" spans="1:58" s="4" customFormat="1" ht="12" customHeight="1">
      <c r="A27" s="90" t="s">
        <v>38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5"/>
      <c r="R27" s="51"/>
      <c r="S27" s="36"/>
      <c r="T27" s="36"/>
      <c r="U27" s="36"/>
      <c r="V27" s="36"/>
      <c r="W27" s="36"/>
      <c r="X27" s="36"/>
      <c r="Y27" s="36"/>
      <c r="Z27" s="36"/>
      <c r="AA27" s="37"/>
      <c r="AB27" s="38"/>
      <c r="AC27" s="5"/>
      <c r="AD27" s="38">
        <f t="shared" si="0"/>
        <v>0</v>
      </c>
      <c r="AK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</row>
    <row r="28" spans="1:58" s="4" customFormat="1" ht="12" customHeight="1">
      <c r="A28" s="34" t="s">
        <v>9</v>
      </c>
      <c r="B28" s="35">
        <v>3584000</v>
      </c>
      <c r="C28" s="35">
        <v>3586000</v>
      </c>
      <c r="D28" s="35">
        <f aca="true" t="shared" si="3" ref="D28:N28">SUM(D29:D32)</f>
        <v>3687000</v>
      </c>
      <c r="E28" s="35">
        <f t="shared" si="3"/>
        <v>4342000</v>
      </c>
      <c r="F28" s="35">
        <f t="shared" si="3"/>
        <v>4202000</v>
      </c>
      <c r="G28" s="35">
        <f t="shared" si="3"/>
        <v>3679000</v>
      </c>
      <c r="H28" s="35">
        <v>4212000</v>
      </c>
      <c r="I28" s="35">
        <f t="shared" si="3"/>
        <v>4313000</v>
      </c>
      <c r="J28" s="35">
        <f t="shared" si="3"/>
        <v>4186000</v>
      </c>
      <c r="K28" s="35">
        <f t="shared" si="3"/>
        <v>4385000</v>
      </c>
      <c r="L28" s="35">
        <f t="shared" si="3"/>
        <v>4751000</v>
      </c>
      <c r="M28" s="35">
        <f t="shared" si="3"/>
        <v>4922000</v>
      </c>
      <c r="N28" s="35">
        <f t="shared" si="3"/>
        <v>4555000</v>
      </c>
      <c r="O28" s="35">
        <f>SUM(O29:O32)</f>
        <v>5871000</v>
      </c>
      <c r="P28" s="36">
        <f>SUM(P29:P32)</f>
        <v>5374000</v>
      </c>
      <c r="Q28" s="35">
        <f>SUM(Q29:Q32)</f>
        <v>5047000</v>
      </c>
      <c r="R28" s="51">
        <f>SUM(R29:R32)</f>
        <v>4808674</v>
      </c>
      <c r="S28" s="36">
        <v>5862438</v>
      </c>
      <c r="T28" s="36">
        <f aca="true" t="shared" si="4" ref="T28:AB28">SUM(T29:T32)</f>
        <v>4319697</v>
      </c>
      <c r="U28" s="36">
        <f t="shared" si="4"/>
        <v>4331787</v>
      </c>
      <c r="V28" s="36">
        <f t="shared" si="4"/>
        <v>6533966</v>
      </c>
      <c r="W28" s="36">
        <f t="shared" si="4"/>
        <v>6283320</v>
      </c>
      <c r="X28" s="36">
        <f t="shared" si="4"/>
        <v>5449415</v>
      </c>
      <c r="Y28" s="36">
        <f t="shared" si="4"/>
        <v>6410756</v>
      </c>
      <c r="Z28" s="36">
        <f t="shared" si="4"/>
        <v>7116774</v>
      </c>
      <c r="AA28" s="37">
        <f>SUM(AA29:AA32)</f>
        <v>6421561</v>
      </c>
      <c r="AB28" s="38">
        <f t="shared" si="4"/>
        <v>5530684</v>
      </c>
      <c r="AC28" s="5"/>
      <c r="AD28" s="38">
        <f t="shared" si="0"/>
        <v>5753838.8</v>
      </c>
      <c r="AK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1:58" s="4" customFormat="1" ht="12" customHeight="1">
      <c r="A29" s="34" t="s">
        <v>10</v>
      </c>
      <c r="B29" s="35">
        <v>3316000</v>
      </c>
      <c r="C29" s="35">
        <v>3255000</v>
      </c>
      <c r="D29" s="35">
        <v>3235000</v>
      </c>
      <c r="E29" s="35">
        <v>3377000</v>
      </c>
      <c r="F29" s="35">
        <v>3630000</v>
      </c>
      <c r="G29" s="35">
        <v>3459000</v>
      </c>
      <c r="H29" s="35">
        <v>3467000</v>
      </c>
      <c r="I29" s="35">
        <v>3478000</v>
      </c>
      <c r="J29" s="35">
        <v>3559000</v>
      </c>
      <c r="K29" s="35">
        <v>3526000</v>
      </c>
      <c r="L29" s="35">
        <v>3552000</v>
      </c>
      <c r="M29" s="35">
        <v>4198000</v>
      </c>
      <c r="N29" s="35">
        <v>4125000</v>
      </c>
      <c r="O29" s="35">
        <v>4157000</v>
      </c>
      <c r="P29" s="36">
        <v>4119000</v>
      </c>
      <c r="Q29" s="35">
        <v>4095000</v>
      </c>
      <c r="R29" s="51">
        <v>4118448</v>
      </c>
      <c r="S29" s="36">
        <v>4361295</v>
      </c>
      <c r="T29" s="86">
        <v>4183067</v>
      </c>
      <c r="U29" s="86">
        <v>4232583</v>
      </c>
      <c r="V29" s="86">
        <v>4459504</v>
      </c>
      <c r="W29" s="86">
        <v>4594123</v>
      </c>
      <c r="X29" s="86">
        <v>4809569</v>
      </c>
      <c r="Y29" s="86">
        <v>5073886</v>
      </c>
      <c r="Z29" s="86">
        <v>4697765</v>
      </c>
      <c r="AA29" s="87">
        <v>4827300</v>
      </c>
      <c r="AB29" s="88">
        <v>4446948</v>
      </c>
      <c r="AC29" s="5"/>
      <c r="AD29" s="38">
        <f t="shared" si="0"/>
        <v>4535754</v>
      </c>
      <c r="AK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1:58" s="4" customFormat="1" ht="12" customHeight="1">
      <c r="A30" s="34" t="s">
        <v>54</v>
      </c>
      <c r="B30" s="35">
        <v>268000</v>
      </c>
      <c r="C30" s="35">
        <v>331000</v>
      </c>
      <c r="D30" s="35">
        <v>452000</v>
      </c>
      <c r="E30" s="35">
        <v>783000</v>
      </c>
      <c r="F30" s="35">
        <v>446000</v>
      </c>
      <c r="G30" s="35">
        <v>105000</v>
      </c>
      <c r="H30" s="35">
        <v>641000</v>
      </c>
      <c r="I30" s="35">
        <v>733000</v>
      </c>
      <c r="J30" s="35">
        <v>543000</v>
      </c>
      <c r="K30" s="35">
        <v>787000</v>
      </c>
      <c r="L30" s="35">
        <v>1142000</v>
      </c>
      <c r="M30" s="35">
        <v>662000</v>
      </c>
      <c r="N30" s="35">
        <v>362000</v>
      </c>
      <c r="O30" s="35">
        <v>1658000</v>
      </c>
      <c r="P30" s="36">
        <v>1202000</v>
      </c>
      <c r="Q30" s="35">
        <v>904000</v>
      </c>
      <c r="R30" s="51">
        <v>651925</v>
      </c>
      <c r="S30" s="36">
        <v>1469002</v>
      </c>
      <c r="T30" s="86">
        <v>118522</v>
      </c>
      <c r="U30" s="86">
        <v>86153</v>
      </c>
      <c r="V30" s="86">
        <v>2061649</v>
      </c>
      <c r="W30" s="86">
        <v>1677236</v>
      </c>
      <c r="X30" s="86">
        <v>629076</v>
      </c>
      <c r="Y30" s="86">
        <v>1325959</v>
      </c>
      <c r="Z30" s="86">
        <v>2407049</v>
      </c>
      <c r="AA30" s="87">
        <v>1583331</v>
      </c>
      <c r="AB30" s="88">
        <v>1075382</v>
      </c>
      <c r="AC30" s="5"/>
      <c r="AD30" s="38">
        <f>ROUND((+T30+V30+W30+X30+Y30+Z30+AA30+R30+S30+U30)/(10),1)</f>
        <v>1200990.2</v>
      </c>
      <c r="AK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1:58" s="4" customFormat="1" ht="12" customHeight="1">
      <c r="A31" s="34" t="s">
        <v>15</v>
      </c>
      <c r="B31" s="93" t="s">
        <v>6</v>
      </c>
      <c r="C31" s="93" t="s">
        <v>6</v>
      </c>
      <c r="D31" s="93" t="s">
        <v>6</v>
      </c>
      <c r="E31" s="35">
        <v>182000</v>
      </c>
      <c r="F31" s="35">
        <v>126000</v>
      </c>
      <c r="G31" s="35">
        <v>115000</v>
      </c>
      <c r="H31" s="35">
        <v>104000</v>
      </c>
      <c r="I31" s="35">
        <v>102000</v>
      </c>
      <c r="J31" s="35">
        <v>84000</v>
      </c>
      <c r="K31" s="35">
        <v>72000</v>
      </c>
      <c r="L31" s="35">
        <v>57000</v>
      </c>
      <c r="M31" s="35">
        <v>62000</v>
      </c>
      <c r="N31" s="35">
        <v>68000</v>
      </c>
      <c r="O31" s="35">
        <v>56000</v>
      </c>
      <c r="P31" s="36">
        <v>53000</v>
      </c>
      <c r="Q31" s="35">
        <v>48000</v>
      </c>
      <c r="R31" s="51">
        <v>38301</v>
      </c>
      <c r="S31" s="36">
        <v>32141</v>
      </c>
      <c r="T31" s="86">
        <v>18108</v>
      </c>
      <c r="U31" s="86">
        <v>13051</v>
      </c>
      <c r="V31" s="86">
        <v>12813</v>
      </c>
      <c r="W31" s="86">
        <v>11961</v>
      </c>
      <c r="X31" s="86">
        <v>10770</v>
      </c>
      <c r="Y31" s="86">
        <v>10911</v>
      </c>
      <c r="Z31" s="86">
        <v>11960</v>
      </c>
      <c r="AA31" s="87">
        <v>10930</v>
      </c>
      <c r="AB31" s="88">
        <v>8354</v>
      </c>
      <c r="AC31" s="5"/>
      <c r="AD31" s="38">
        <f t="shared" si="0"/>
        <v>17094.6</v>
      </c>
      <c r="AK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1:58" s="4" customFormat="1" ht="12" customHeight="1">
      <c r="A32" s="94" t="s">
        <v>22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6">
        <v>0</v>
      </c>
      <c r="Q32" s="35">
        <v>0</v>
      </c>
      <c r="R32" s="51">
        <v>0</v>
      </c>
      <c r="S32" s="3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7">
        <v>0</v>
      </c>
      <c r="AB32" s="88">
        <v>0</v>
      </c>
      <c r="AC32" s="5"/>
      <c r="AD32" s="38">
        <f t="shared" si="0"/>
        <v>0</v>
      </c>
      <c r="AK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1:58" s="4" customFormat="1" ht="12" customHeight="1">
      <c r="A33" s="34" t="s">
        <v>33</v>
      </c>
      <c r="B33" s="35">
        <v>87000</v>
      </c>
      <c r="C33" s="35">
        <v>0</v>
      </c>
      <c r="D33" s="35">
        <v>0</v>
      </c>
      <c r="E33" s="35">
        <v>349000</v>
      </c>
      <c r="F33" s="35">
        <v>164000</v>
      </c>
      <c r="G33" s="35">
        <v>144000</v>
      </c>
      <c r="H33" s="35">
        <v>144000</v>
      </c>
      <c r="I33" s="35">
        <v>107000</v>
      </c>
      <c r="J33" s="35">
        <v>101000</v>
      </c>
      <c r="K33" s="35">
        <v>112000</v>
      </c>
      <c r="L33" s="35">
        <v>107000</v>
      </c>
      <c r="M33" s="35">
        <v>111000</v>
      </c>
      <c r="N33" s="35">
        <v>81000</v>
      </c>
      <c r="O33" s="35">
        <v>108000</v>
      </c>
      <c r="P33" s="36">
        <v>46000</v>
      </c>
      <c r="Q33" s="35">
        <v>36000</v>
      </c>
      <c r="R33" s="51">
        <v>32409</v>
      </c>
      <c r="S33" s="36">
        <v>36940</v>
      </c>
      <c r="T33" s="86">
        <v>13385</v>
      </c>
      <c r="U33" s="86">
        <v>14083</v>
      </c>
      <c r="V33" s="86">
        <v>35885</v>
      </c>
      <c r="W33" s="86">
        <v>12844</v>
      </c>
      <c r="X33" s="86">
        <v>13111</v>
      </c>
      <c r="Y33" s="86">
        <v>10089</v>
      </c>
      <c r="Z33" s="86">
        <v>13766</v>
      </c>
      <c r="AA33" s="87">
        <v>15442</v>
      </c>
      <c r="AB33" s="88">
        <v>10995</v>
      </c>
      <c r="AC33" s="5"/>
      <c r="AD33" s="38">
        <f t="shared" si="0"/>
        <v>19795.4</v>
      </c>
      <c r="AK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1:58" s="4" customFormat="1" ht="12" customHeight="1">
      <c r="A34" s="34" t="s">
        <v>34</v>
      </c>
      <c r="B34" s="35">
        <v>0</v>
      </c>
      <c r="C34" s="35">
        <v>0</v>
      </c>
      <c r="D34" s="35">
        <v>222000</v>
      </c>
      <c r="E34" s="35">
        <v>96000</v>
      </c>
      <c r="F34" s="35">
        <v>64000</v>
      </c>
      <c r="G34" s="35">
        <v>40000</v>
      </c>
      <c r="H34" s="35">
        <v>76000</v>
      </c>
      <c r="I34" s="35">
        <v>181000</v>
      </c>
      <c r="J34" s="35">
        <v>71000</v>
      </c>
      <c r="K34" s="35">
        <v>80000</v>
      </c>
      <c r="L34" s="35">
        <v>69000</v>
      </c>
      <c r="M34" s="35">
        <v>45000</v>
      </c>
      <c r="N34" s="35">
        <v>62000</v>
      </c>
      <c r="O34" s="35">
        <v>189000</v>
      </c>
      <c r="P34" s="36">
        <v>126000</v>
      </c>
      <c r="Q34" s="35">
        <v>95000</v>
      </c>
      <c r="R34" s="51">
        <v>43000</v>
      </c>
      <c r="S34" s="36">
        <v>38934</v>
      </c>
      <c r="T34" s="86">
        <v>13987</v>
      </c>
      <c r="U34" s="86">
        <v>5660</v>
      </c>
      <c r="V34" s="86">
        <v>30125</v>
      </c>
      <c r="W34" s="86">
        <v>22946</v>
      </c>
      <c r="X34" s="86">
        <v>17649</v>
      </c>
      <c r="Y34" s="86">
        <v>5827</v>
      </c>
      <c r="Z34" s="86">
        <v>3404</v>
      </c>
      <c r="AA34" s="87">
        <v>1905</v>
      </c>
      <c r="AB34" s="88">
        <v>1108</v>
      </c>
      <c r="AC34" s="5"/>
      <c r="AD34" s="38">
        <f t="shared" si="0"/>
        <v>18343.7</v>
      </c>
      <c r="AK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1:58" s="4" customFormat="1" ht="12" customHeight="1">
      <c r="A35" s="34" t="s">
        <v>11</v>
      </c>
      <c r="B35" s="35">
        <v>0</v>
      </c>
      <c r="C35" s="35">
        <v>0</v>
      </c>
      <c r="D35" s="35">
        <v>0</v>
      </c>
      <c r="E35" s="35">
        <v>7000</v>
      </c>
      <c r="F35" s="35">
        <v>43000</v>
      </c>
      <c r="G35" s="35">
        <v>11000</v>
      </c>
      <c r="H35" s="35">
        <v>12000</v>
      </c>
      <c r="I35" s="35">
        <v>17000</v>
      </c>
      <c r="J35" s="35">
        <v>11000</v>
      </c>
      <c r="K35" s="35">
        <v>27000</v>
      </c>
      <c r="L35" s="35">
        <v>28000</v>
      </c>
      <c r="M35" s="35">
        <v>27000</v>
      </c>
      <c r="N35" s="35">
        <v>10000</v>
      </c>
      <c r="O35" s="35">
        <v>22000</v>
      </c>
      <c r="P35" s="36">
        <v>7000</v>
      </c>
      <c r="Q35" s="35">
        <v>28000</v>
      </c>
      <c r="R35" s="51">
        <v>1953</v>
      </c>
      <c r="S35" s="36">
        <v>14319</v>
      </c>
      <c r="T35" s="86">
        <v>-2862</v>
      </c>
      <c r="U35" s="86">
        <v>-963</v>
      </c>
      <c r="V35" s="86">
        <v>7583</v>
      </c>
      <c r="W35" s="86">
        <v>4238</v>
      </c>
      <c r="X35" s="86">
        <v>6282</v>
      </c>
      <c r="Y35" s="86">
        <v>5413</v>
      </c>
      <c r="Z35" s="86">
        <v>-492</v>
      </c>
      <c r="AA35" s="87">
        <v>1233</v>
      </c>
      <c r="AB35" s="88">
        <v>1732</v>
      </c>
      <c r="AC35" s="5"/>
      <c r="AD35" s="38">
        <f t="shared" si="0"/>
        <v>3670.4</v>
      </c>
      <c r="AK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1:58" s="4" customFormat="1" ht="12" customHeight="1">
      <c r="A36" s="34" t="s">
        <v>12</v>
      </c>
      <c r="B36" s="35">
        <v>0</v>
      </c>
      <c r="C36" s="35">
        <v>0</v>
      </c>
      <c r="D36" s="35">
        <v>58000</v>
      </c>
      <c r="E36" s="35">
        <v>121000</v>
      </c>
      <c r="F36" s="35">
        <v>112000</v>
      </c>
      <c r="G36" s="35">
        <v>0</v>
      </c>
      <c r="H36" s="35">
        <v>0</v>
      </c>
      <c r="I36" s="35">
        <v>38000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6">
        <v>0</v>
      </c>
      <c r="Q36" s="35">
        <v>0</v>
      </c>
      <c r="R36" s="51">
        <v>0</v>
      </c>
      <c r="S36" s="51">
        <v>0</v>
      </c>
      <c r="T36" s="86">
        <v>0</v>
      </c>
      <c r="U36" s="86">
        <v>0</v>
      </c>
      <c r="V36" s="86">
        <v>0</v>
      </c>
      <c r="W36" s="86">
        <v>0</v>
      </c>
      <c r="X36" s="86">
        <v>5605</v>
      </c>
      <c r="Y36" s="86">
        <v>0</v>
      </c>
      <c r="Z36" s="86">
        <v>0</v>
      </c>
      <c r="AA36" s="87">
        <v>11871</v>
      </c>
      <c r="AB36" s="88">
        <v>0</v>
      </c>
      <c r="AC36" s="5"/>
      <c r="AD36" s="38">
        <f t="shared" si="0"/>
        <v>1747.6</v>
      </c>
      <c r="AK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1:58" s="4" customFormat="1" ht="12" customHeight="1">
      <c r="A37" s="34" t="s">
        <v>55</v>
      </c>
      <c r="B37" s="35">
        <v>1119000</v>
      </c>
      <c r="C37" s="35">
        <v>1108000</v>
      </c>
      <c r="D37" s="35">
        <v>594000</v>
      </c>
      <c r="E37" s="35">
        <f>E38+E41</f>
        <v>861000</v>
      </c>
      <c r="F37" s="35">
        <f aca="true" t="shared" si="5" ref="F37:P37">F38+F41</f>
        <v>812000</v>
      </c>
      <c r="G37" s="35">
        <f t="shared" si="5"/>
        <v>817000</v>
      </c>
      <c r="H37" s="35">
        <f t="shared" si="5"/>
        <v>1069000</v>
      </c>
      <c r="I37" s="35">
        <f t="shared" si="5"/>
        <v>712000</v>
      </c>
      <c r="J37" s="35">
        <f t="shared" si="5"/>
        <v>1844000</v>
      </c>
      <c r="K37" s="35">
        <f t="shared" si="5"/>
        <v>480000</v>
      </c>
      <c r="L37" s="35">
        <f t="shared" si="5"/>
        <v>431000</v>
      </c>
      <c r="M37" s="35">
        <f t="shared" si="5"/>
        <v>1966000</v>
      </c>
      <c r="N37" s="35">
        <f t="shared" si="5"/>
        <v>1477000</v>
      </c>
      <c r="O37" s="35">
        <f t="shared" si="5"/>
        <v>1126000</v>
      </c>
      <c r="P37" s="35">
        <f t="shared" si="5"/>
        <v>1794000</v>
      </c>
      <c r="Q37" s="35">
        <f>Q38+Q41</f>
        <v>1468000</v>
      </c>
      <c r="R37" s="36">
        <f>R38+R41</f>
        <v>1008923</v>
      </c>
      <c r="S37" s="36">
        <v>640807</v>
      </c>
      <c r="T37" s="36">
        <f aca="true" t="shared" si="6" ref="T37:Y37">T38+T41</f>
        <v>557063</v>
      </c>
      <c r="U37" s="36">
        <f t="shared" si="6"/>
        <v>587423</v>
      </c>
      <c r="V37" s="36">
        <f t="shared" si="6"/>
        <v>851969</v>
      </c>
      <c r="W37" s="36">
        <f t="shared" si="6"/>
        <v>616651</v>
      </c>
      <c r="X37" s="36">
        <f t="shared" si="6"/>
        <v>1275446</v>
      </c>
      <c r="Y37" s="36">
        <f t="shared" si="6"/>
        <v>1304475</v>
      </c>
      <c r="Z37" s="36">
        <f>Z38+Z41</f>
        <v>924434</v>
      </c>
      <c r="AA37" s="37">
        <v>1654525</v>
      </c>
      <c r="AB37" s="37">
        <v>1342816</v>
      </c>
      <c r="AC37" s="5"/>
      <c r="AD37" s="38">
        <f t="shared" si="0"/>
        <v>942171.6</v>
      </c>
      <c r="AK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</row>
    <row r="38" spans="1:58" s="4" customFormat="1" ht="12" customHeight="1">
      <c r="A38" s="34" t="s">
        <v>56</v>
      </c>
      <c r="B38" s="35">
        <f>B39+B40</f>
        <v>0</v>
      </c>
      <c r="C38" s="35">
        <f>C39+C40</f>
        <v>0</v>
      </c>
      <c r="D38" s="35">
        <f>D39+D40</f>
        <v>0</v>
      </c>
      <c r="E38" s="35">
        <f>E39+E40</f>
        <v>54000</v>
      </c>
      <c r="F38" s="35">
        <f>F39+F40</f>
        <v>52000</v>
      </c>
      <c r="G38" s="95">
        <v>73000</v>
      </c>
      <c r="H38" s="35">
        <v>65000</v>
      </c>
      <c r="I38" s="35">
        <v>44000</v>
      </c>
      <c r="J38" s="35">
        <v>58000</v>
      </c>
      <c r="K38" s="35">
        <v>20000</v>
      </c>
      <c r="L38" s="35">
        <v>31000</v>
      </c>
      <c r="M38" s="35">
        <v>69000</v>
      </c>
      <c r="N38" s="35">
        <v>69000</v>
      </c>
      <c r="O38" s="35">
        <v>77000</v>
      </c>
      <c r="P38" s="35">
        <v>60000</v>
      </c>
      <c r="Q38" s="35">
        <v>68000</v>
      </c>
      <c r="R38" s="36">
        <v>82877</v>
      </c>
      <c r="S38" s="36">
        <v>93307</v>
      </c>
      <c r="T38" s="36">
        <f aca="true" t="shared" si="7" ref="T38:AC38">T39+T40</f>
        <v>83636</v>
      </c>
      <c r="U38" s="36">
        <f t="shared" si="7"/>
        <v>41042</v>
      </c>
      <c r="V38" s="36">
        <f t="shared" si="7"/>
        <v>42038</v>
      </c>
      <c r="W38" s="36">
        <f t="shared" si="7"/>
        <v>72280</v>
      </c>
      <c r="X38" s="36">
        <f>X39+X40</f>
        <v>236537</v>
      </c>
      <c r="Y38" s="36">
        <f>Y39+Y40</f>
        <v>182824</v>
      </c>
      <c r="Z38" s="36">
        <f>Z39+Z40</f>
        <v>189492</v>
      </c>
      <c r="AA38" s="37">
        <v>155871</v>
      </c>
      <c r="AB38" s="37">
        <v>351475</v>
      </c>
      <c r="AC38" s="51">
        <f t="shared" si="7"/>
        <v>0</v>
      </c>
      <c r="AD38" s="38">
        <f t="shared" si="0"/>
        <v>117990.4</v>
      </c>
      <c r="AK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1:58" s="4" customFormat="1" ht="12" customHeight="1">
      <c r="A39" s="34" t="s">
        <v>57</v>
      </c>
      <c r="B39" s="35"/>
      <c r="C39" s="35"/>
      <c r="D39" s="35"/>
      <c r="E39" s="35">
        <v>17000</v>
      </c>
      <c r="F39" s="35">
        <v>37000</v>
      </c>
      <c r="G39" s="95">
        <v>37000</v>
      </c>
      <c r="H39" s="35">
        <v>22000</v>
      </c>
      <c r="I39" s="35">
        <v>23000</v>
      </c>
      <c r="J39" s="35">
        <v>51000</v>
      </c>
      <c r="K39" s="35">
        <v>14000</v>
      </c>
      <c r="L39" s="35">
        <v>24000</v>
      </c>
      <c r="M39" s="35">
        <v>57000</v>
      </c>
      <c r="N39" s="35">
        <v>58000</v>
      </c>
      <c r="O39" s="35">
        <v>62000</v>
      </c>
      <c r="P39" s="36">
        <v>47000</v>
      </c>
      <c r="Q39" s="35">
        <v>56000</v>
      </c>
      <c r="R39" s="51">
        <v>72032</v>
      </c>
      <c r="S39" s="36">
        <v>77930</v>
      </c>
      <c r="T39" s="86">
        <v>73061</v>
      </c>
      <c r="U39" s="86">
        <v>36573</v>
      </c>
      <c r="V39" s="86">
        <v>40695</v>
      </c>
      <c r="W39" s="86">
        <v>70726</v>
      </c>
      <c r="X39" s="86">
        <v>236162</v>
      </c>
      <c r="Y39" s="86">
        <v>182297</v>
      </c>
      <c r="Z39" s="86">
        <v>186977</v>
      </c>
      <c r="AA39" s="87">
        <v>153806</v>
      </c>
      <c r="AB39" s="88">
        <v>351111</v>
      </c>
      <c r="AC39" s="5"/>
      <c r="AD39" s="38">
        <f t="shared" si="0"/>
        <v>113025.9</v>
      </c>
      <c r="AK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1:58" s="4" customFormat="1" ht="12" customHeight="1">
      <c r="A40" s="34" t="s">
        <v>58</v>
      </c>
      <c r="B40" s="35"/>
      <c r="C40" s="35"/>
      <c r="D40" s="35"/>
      <c r="E40" s="35">
        <v>37000</v>
      </c>
      <c r="F40" s="35">
        <v>15000</v>
      </c>
      <c r="G40" s="95">
        <v>36000</v>
      </c>
      <c r="H40" s="35">
        <v>43000</v>
      </c>
      <c r="I40" s="35">
        <v>21000</v>
      </c>
      <c r="J40" s="35">
        <v>7000</v>
      </c>
      <c r="K40" s="35">
        <v>6000</v>
      </c>
      <c r="L40" s="35">
        <v>7000</v>
      </c>
      <c r="M40" s="35">
        <v>12000</v>
      </c>
      <c r="N40" s="35">
        <v>11000</v>
      </c>
      <c r="O40" s="35">
        <v>15000</v>
      </c>
      <c r="P40" s="36">
        <v>13000</v>
      </c>
      <c r="Q40" s="35">
        <v>12000</v>
      </c>
      <c r="R40" s="51">
        <v>10845</v>
      </c>
      <c r="S40" s="36">
        <v>15377</v>
      </c>
      <c r="T40" s="86">
        <v>10575</v>
      </c>
      <c r="U40" s="86">
        <v>4469</v>
      </c>
      <c r="V40" s="86">
        <v>1343</v>
      </c>
      <c r="W40" s="86">
        <v>1554</v>
      </c>
      <c r="X40" s="86">
        <v>375</v>
      </c>
      <c r="Y40" s="86">
        <v>527</v>
      </c>
      <c r="Z40" s="86">
        <v>2515</v>
      </c>
      <c r="AA40" s="87">
        <v>2065</v>
      </c>
      <c r="AB40" s="88">
        <v>364</v>
      </c>
      <c r="AC40" s="5"/>
      <c r="AD40" s="38">
        <f t="shared" si="0"/>
        <v>4964.5</v>
      </c>
      <c r="AK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1:58" s="4" customFormat="1" ht="12" customHeight="1">
      <c r="A41" s="34" t="s">
        <v>59</v>
      </c>
      <c r="B41" s="35">
        <f>B42+B43</f>
        <v>0</v>
      </c>
      <c r="C41" s="35">
        <f>C42+C43</f>
        <v>0</v>
      </c>
      <c r="D41" s="35">
        <f>D42+D43</f>
        <v>0</v>
      </c>
      <c r="E41" s="35">
        <f>E42+E43</f>
        <v>807000</v>
      </c>
      <c r="F41" s="35">
        <f>F42+F43</f>
        <v>760000</v>
      </c>
      <c r="G41" s="95">
        <v>744000</v>
      </c>
      <c r="H41" s="35">
        <v>1004000</v>
      </c>
      <c r="I41" s="35">
        <v>668000</v>
      </c>
      <c r="J41" s="35">
        <v>1786000</v>
      </c>
      <c r="K41" s="35">
        <v>460000</v>
      </c>
      <c r="L41" s="35">
        <v>400000</v>
      </c>
      <c r="M41" s="35">
        <v>1897000</v>
      </c>
      <c r="N41" s="35">
        <v>1408000</v>
      </c>
      <c r="O41" s="35">
        <v>1049000</v>
      </c>
      <c r="P41" s="35">
        <v>1734000</v>
      </c>
      <c r="Q41" s="35">
        <v>1400000</v>
      </c>
      <c r="R41" s="36">
        <v>926046</v>
      </c>
      <c r="S41" s="36">
        <v>547500</v>
      </c>
      <c r="T41" s="36">
        <f aca="true" t="shared" si="8" ref="T41:AC41">T42+T43</f>
        <v>473427</v>
      </c>
      <c r="U41" s="36">
        <f t="shared" si="8"/>
        <v>546381</v>
      </c>
      <c r="V41" s="36">
        <f t="shared" si="8"/>
        <v>809931</v>
      </c>
      <c r="W41" s="36">
        <f t="shared" si="8"/>
        <v>544371</v>
      </c>
      <c r="X41" s="36">
        <f>X42+X43</f>
        <v>1038909</v>
      </c>
      <c r="Y41" s="36">
        <f>Y42+Y43</f>
        <v>1121651</v>
      </c>
      <c r="Z41" s="36">
        <f>Z42+Z43</f>
        <v>734942</v>
      </c>
      <c r="AA41" s="37">
        <v>1498654</v>
      </c>
      <c r="AB41" s="37">
        <v>991341</v>
      </c>
      <c r="AC41" s="51">
        <f t="shared" si="8"/>
        <v>0</v>
      </c>
      <c r="AD41" s="38">
        <f>ROUND((+T41+V41+W41+X41+Y41+Z41+AA41+R41+S41+U41)/(10),1)</f>
        <v>824181.2</v>
      </c>
      <c r="AK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1:58" s="4" customFormat="1" ht="12" customHeight="1">
      <c r="A42" s="34" t="s">
        <v>60</v>
      </c>
      <c r="B42" s="35"/>
      <c r="C42" s="35"/>
      <c r="D42" s="35"/>
      <c r="E42" s="35">
        <v>319000</v>
      </c>
      <c r="F42" s="35">
        <v>671000</v>
      </c>
      <c r="G42" s="95">
        <v>737000</v>
      </c>
      <c r="H42" s="35">
        <v>881000</v>
      </c>
      <c r="I42" s="35">
        <v>527000</v>
      </c>
      <c r="J42" s="35">
        <v>1210000</v>
      </c>
      <c r="K42" s="35">
        <v>400000</v>
      </c>
      <c r="L42" s="35">
        <v>400000</v>
      </c>
      <c r="M42" s="35">
        <v>1241000</v>
      </c>
      <c r="N42" s="35">
        <v>566000</v>
      </c>
      <c r="O42" s="35">
        <v>509000</v>
      </c>
      <c r="P42" s="36">
        <v>439000</v>
      </c>
      <c r="Q42" s="35">
        <v>462000</v>
      </c>
      <c r="R42" s="51">
        <v>727989</v>
      </c>
      <c r="S42" s="36">
        <v>538128</v>
      </c>
      <c r="T42" s="86">
        <v>473427</v>
      </c>
      <c r="U42" s="86">
        <v>520200</v>
      </c>
      <c r="V42" s="86">
        <v>417327</v>
      </c>
      <c r="W42" s="86">
        <v>397657</v>
      </c>
      <c r="X42" s="86">
        <v>836596</v>
      </c>
      <c r="Y42" s="86">
        <v>953736</v>
      </c>
      <c r="Z42" s="86">
        <v>560540</v>
      </c>
      <c r="AA42" s="87">
        <v>616837</v>
      </c>
      <c r="AB42" s="88">
        <v>879886</v>
      </c>
      <c r="AC42" s="5"/>
      <c r="AD42" s="38">
        <f t="shared" si="0"/>
        <v>604243.7</v>
      </c>
      <c r="AK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1:58" s="4" customFormat="1" ht="12" customHeight="1">
      <c r="A43" s="34" t="s">
        <v>61</v>
      </c>
      <c r="B43" s="35"/>
      <c r="C43" s="35"/>
      <c r="D43" s="35"/>
      <c r="E43" s="35">
        <v>488000</v>
      </c>
      <c r="F43" s="35">
        <v>89000</v>
      </c>
      <c r="G43" s="95">
        <v>7000</v>
      </c>
      <c r="H43" s="35">
        <v>123000</v>
      </c>
      <c r="I43" s="35">
        <v>141000</v>
      </c>
      <c r="J43" s="35">
        <v>576000</v>
      </c>
      <c r="K43" s="35">
        <v>60000</v>
      </c>
      <c r="L43" s="35">
        <v>0</v>
      </c>
      <c r="M43" s="35">
        <v>656000</v>
      </c>
      <c r="N43" s="35">
        <v>842000</v>
      </c>
      <c r="O43" s="35">
        <v>540000</v>
      </c>
      <c r="P43" s="36">
        <v>1295000</v>
      </c>
      <c r="Q43" s="35">
        <v>938000</v>
      </c>
      <c r="R43" s="51">
        <v>198057</v>
      </c>
      <c r="S43" s="36">
        <v>9372</v>
      </c>
      <c r="T43" s="86">
        <v>0</v>
      </c>
      <c r="U43" s="86">
        <v>26181</v>
      </c>
      <c r="V43" s="86">
        <v>392604</v>
      </c>
      <c r="W43" s="86">
        <v>146714</v>
      </c>
      <c r="X43" s="86">
        <v>202313</v>
      </c>
      <c r="Y43" s="86">
        <v>167915</v>
      </c>
      <c r="Z43" s="86">
        <v>174402</v>
      </c>
      <c r="AA43" s="87">
        <v>881817</v>
      </c>
      <c r="AB43" s="88">
        <v>111455</v>
      </c>
      <c r="AC43" s="5"/>
      <c r="AD43" s="38">
        <f t="shared" si="0"/>
        <v>219937.5</v>
      </c>
      <c r="AK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58" s="4" customFormat="1" ht="12" customHeight="1">
      <c r="A44" s="90" t="s">
        <v>39</v>
      </c>
      <c r="B44" s="44">
        <f aca="true" t="shared" si="9" ref="B44:R44">SUM(B33:B37)+B28</f>
        <v>4790000</v>
      </c>
      <c r="C44" s="44">
        <f t="shared" si="9"/>
        <v>4694000</v>
      </c>
      <c r="D44" s="44">
        <f t="shared" si="9"/>
        <v>4561000</v>
      </c>
      <c r="E44" s="44">
        <f t="shared" si="9"/>
        <v>5776000</v>
      </c>
      <c r="F44" s="44">
        <f t="shared" si="9"/>
        <v>5397000</v>
      </c>
      <c r="G44" s="44">
        <f t="shared" si="9"/>
        <v>4691000</v>
      </c>
      <c r="H44" s="44">
        <f t="shared" si="9"/>
        <v>5513000</v>
      </c>
      <c r="I44" s="44">
        <f t="shared" si="9"/>
        <v>5368000</v>
      </c>
      <c r="J44" s="44">
        <f t="shared" si="9"/>
        <v>6213000</v>
      </c>
      <c r="K44" s="44">
        <f t="shared" si="9"/>
        <v>5084000</v>
      </c>
      <c r="L44" s="44">
        <f t="shared" si="9"/>
        <v>5386000</v>
      </c>
      <c r="M44" s="44">
        <f t="shared" si="9"/>
        <v>7071000</v>
      </c>
      <c r="N44" s="44">
        <f t="shared" si="9"/>
        <v>6185000</v>
      </c>
      <c r="O44" s="44">
        <f t="shared" si="9"/>
        <v>7316000</v>
      </c>
      <c r="P44" s="45">
        <f t="shared" si="9"/>
        <v>7347000</v>
      </c>
      <c r="Q44" s="44">
        <f t="shared" si="9"/>
        <v>6674000</v>
      </c>
      <c r="R44" s="92">
        <f t="shared" si="9"/>
        <v>5894959</v>
      </c>
      <c r="S44" s="45">
        <v>6593438</v>
      </c>
      <c r="T44" s="45">
        <f aca="true" t="shared" si="10" ref="T44:Y44">SUM(T33:T37)+T28</f>
        <v>4901270</v>
      </c>
      <c r="U44" s="45">
        <f t="shared" si="10"/>
        <v>4937990</v>
      </c>
      <c r="V44" s="45">
        <f t="shared" si="10"/>
        <v>7459528</v>
      </c>
      <c r="W44" s="45">
        <f t="shared" si="10"/>
        <v>6939999</v>
      </c>
      <c r="X44" s="45">
        <f t="shared" si="10"/>
        <v>6767508</v>
      </c>
      <c r="Y44" s="45">
        <f t="shared" si="10"/>
        <v>7736560</v>
      </c>
      <c r="Z44" s="45">
        <f>SUM(Z33:Z37)+Z28</f>
        <v>8057886</v>
      </c>
      <c r="AA44" s="46">
        <f>SUM(AA33:AA37)+AA28</f>
        <v>8106537</v>
      </c>
      <c r="AB44" s="47">
        <f>SUM(AB33:AB37)+AB28</f>
        <v>6887335</v>
      </c>
      <c r="AC44" s="5"/>
      <c r="AD44" s="47">
        <f t="shared" si="0"/>
        <v>6739567.5</v>
      </c>
      <c r="AK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  <row r="45" spans="1:58" s="4" customFormat="1" ht="12" customHeight="1">
      <c r="A45" s="9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  <c r="S45" s="60"/>
      <c r="T45" s="60"/>
      <c r="U45" s="60"/>
      <c r="V45" s="60"/>
      <c r="W45" s="60"/>
      <c r="X45" s="60"/>
      <c r="Y45" s="60"/>
      <c r="Z45" s="60"/>
      <c r="AA45" s="61"/>
      <c r="AB45" s="62"/>
      <c r="AC45" s="5"/>
      <c r="AD45" s="38">
        <f t="shared" si="0"/>
        <v>0</v>
      </c>
      <c r="AK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spans="1:58" s="4" customFormat="1" ht="12" customHeight="1">
      <c r="A46" s="90" t="s">
        <v>40</v>
      </c>
      <c r="B46" s="44">
        <f aca="true" t="shared" si="11" ref="B46:R46">+B25-B44</f>
        <v>1236000</v>
      </c>
      <c r="C46" s="44">
        <f t="shared" si="11"/>
        <v>682000</v>
      </c>
      <c r="D46" s="44">
        <f t="shared" si="11"/>
        <v>604000</v>
      </c>
      <c r="E46" s="44">
        <f t="shared" si="11"/>
        <v>1273000</v>
      </c>
      <c r="F46" s="44">
        <f t="shared" si="11"/>
        <v>559000</v>
      </c>
      <c r="G46" s="44">
        <f t="shared" si="11"/>
        <v>1718000</v>
      </c>
      <c r="H46" s="44">
        <f t="shared" si="11"/>
        <v>2123000</v>
      </c>
      <c r="I46" s="44">
        <f t="shared" si="11"/>
        <v>2402000</v>
      </c>
      <c r="J46" s="44">
        <f t="shared" si="11"/>
        <v>2301000</v>
      </c>
      <c r="K46" s="44">
        <f t="shared" si="11"/>
        <v>1630000</v>
      </c>
      <c r="L46" s="44">
        <f t="shared" si="11"/>
        <v>618000</v>
      </c>
      <c r="M46" s="44">
        <f t="shared" si="11"/>
        <v>762000</v>
      </c>
      <c r="N46" s="44">
        <f t="shared" si="11"/>
        <v>1362000</v>
      </c>
      <c r="O46" s="44">
        <f t="shared" si="11"/>
        <v>1609000</v>
      </c>
      <c r="P46" s="45">
        <f t="shared" si="11"/>
        <v>518000</v>
      </c>
      <c r="Q46" s="44">
        <f t="shared" si="11"/>
        <v>757000</v>
      </c>
      <c r="R46" s="92">
        <f t="shared" si="11"/>
        <v>274318</v>
      </c>
      <c r="S46" s="45">
        <v>1282581</v>
      </c>
      <c r="T46" s="45">
        <f aca="true" t="shared" si="12" ref="T46:Y46">+T25-T44</f>
        <v>1307867</v>
      </c>
      <c r="U46" s="45">
        <f t="shared" si="12"/>
        <v>597837</v>
      </c>
      <c r="V46" s="45">
        <f t="shared" si="12"/>
        <v>2428653</v>
      </c>
      <c r="W46" s="45">
        <f t="shared" si="12"/>
        <v>1798998</v>
      </c>
      <c r="X46" s="45">
        <f t="shared" si="12"/>
        <v>473964</v>
      </c>
      <c r="Y46" s="45">
        <f t="shared" si="12"/>
        <v>1354953</v>
      </c>
      <c r="Z46" s="45">
        <f>+Z25-Z44</f>
        <v>1465537</v>
      </c>
      <c r="AA46" s="46">
        <f>+AA25-AA44</f>
        <v>1082640</v>
      </c>
      <c r="AB46" s="47">
        <f>+AB25-AB44</f>
        <v>2285892</v>
      </c>
      <c r="AC46" s="5"/>
      <c r="AD46" s="47">
        <f t="shared" si="0"/>
        <v>1206734.8</v>
      </c>
      <c r="AK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7" spans="1:58" s="4" customFormat="1" ht="12" customHeight="1">
      <c r="A47" s="90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  <c r="Q47" s="59"/>
      <c r="R47" s="154"/>
      <c r="S47" s="60"/>
      <c r="T47" s="60"/>
      <c r="U47" s="60"/>
      <c r="V47" s="60"/>
      <c r="W47" s="60"/>
      <c r="X47" s="60"/>
      <c r="Y47" s="60"/>
      <c r="Z47" s="60"/>
      <c r="AA47" s="61"/>
      <c r="AB47" s="62"/>
      <c r="AC47" s="5"/>
      <c r="AD47" s="38">
        <f t="shared" si="0"/>
        <v>0</v>
      </c>
      <c r="AK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</row>
    <row r="48" spans="1:58" s="4" customFormat="1" ht="12" customHeight="1">
      <c r="A48" s="34" t="s">
        <v>13</v>
      </c>
      <c r="B48" s="35">
        <v>298700</v>
      </c>
      <c r="C48" s="35">
        <v>298800</v>
      </c>
      <c r="D48" s="35">
        <v>307300</v>
      </c>
      <c r="E48" s="35">
        <v>361800</v>
      </c>
      <c r="F48" s="35">
        <v>350200</v>
      </c>
      <c r="G48" s="35">
        <v>306600</v>
      </c>
      <c r="H48" s="35">
        <v>351000</v>
      </c>
      <c r="I48" s="35">
        <v>359400</v>
      </c>
      <c r="J48" s="35">
        <v>348800</v>
      </c>
      <c r="K48" s="35">
        <v>365400</v>
      </c>
      <c r="L48" s="35">
        <v>395900</v>
      </c>
      <c r="M48" s="35">
        <v>410200</v>
      </c>
      <c r="N48" s="35">
        <v>379600</v>
      </c>
      <c r="O48" s="35">
        <v>489300</v>
      </c>
      <c r="P48" s="35">
        <v>447800</v>
      </c>
      <c r="Q48" s="35">
        <f aca="true" t="shared" si="13" ref="Q48:X48">SUM(Q28/12)</f>
        <v>420583.3333333333</v>
      </c>
      <c r="R48" s="51">
        <f t="shared" si="13"/>
        <v>400722.8333333333</v>
      </c>
      <c r="S48" s="36">
        <f t="shared" si="13"/>
        <v>488536.5</v>
      </c>
      <c r="T48" s="36">
        <f t="shared" si="13"/>
        <v>359974.75</v>
      </c>
      <c r="U48" s="36">
        <f t="shared" si="13"/>
        <v>360982.25</v>
      </c>
      <c r="V48" s="36">
        <f t="shared" si="13"/>
        <v>544497.1666666666</v>
      </c>
      <c r="W48" s="36">
        <f t="shared" si="13"/>
        <v>523610</v>
      </c>
      <c r="X48" s="36">
        <f t="shared" si="13"/>
        <v>454117.9166666667</v>
      </c>
      <c r="Y48" s="36">
        <f>SUM(Y28/12)</f>
        <v>534229.6666666666</v>
      </c>
      <c r="Z48" s="36">
        <f>SUM(Z28/12)</f>
        <v>593064.5</v>
      </c>
      <c r="AA48" s="37">
        <f>SUM(AA28/12)</f>
        <v>535130.0833333334</v>
      </c>
      <c r="AB48" s="38">
        <f>SUM(AB28/AB16)</f>
        <v>553068.4</v>
      </c>
      <c r="AC48" s="5"/>
      <c r="AD48" s="38">
        <f t="shared" si="0"/>
        <v>479486.6</v>
      </c>
      <c r="AK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</row>
    <row r="49" spans="1:58" s="4" customFormat="1" ht="12" customHeight="1">
      <c r="A49" s="34" t="s">
        <v>14</v>
      </c>
      <c r="B49" s="55">
        <f>ROUND(+B46/B48,1)</f>
        <v>4.1</v>
      </c>
      <c r="C49" s="55">
        <f aca="true" t="shared" si="14" ref="C49:AB49">ROUND(+C46/C48,1)</f>
        <v>2.3</v>
      </c>
      <c r="D49" s="55">
        <f t="shared" si="14"/>
        <v>2</v>
      </c>
      <c r="E49" s="55">
        <f t="shared" si="14"/>
        <v>3.5</v>
      </c>
      <c r="F49" s="55">
        <f t="shared" si="14"/>
        <v>1.6</v>
      </c>
      <c r="G49" s="55">
        <f t="shared" si="14"/>
        <v>5.6</v>
      </c>
      <c r="H49" s="55">
        <f t="shared" si="14"/>
        <v>6</v>
      </c>
      <c r="I49" s="55">
        <f t="shared" si="14"/>
        <v>6.7</v>
      </c>
      <c r="J49" s="55">
        <f t="shared" si="14"/>
        <v>6.6</v>
      </c>
      <c r="K49" s="55">
        <f t="shared" si="14"/>
        <v>4.5</v>
      </c>
      <c r="L49" s="55">
        <f t="shared" si="14"/>
        <v>1.6</v>
      </c>
      <c r="M49" s="55">
        <f t="shared" si="14"/>
        <v>1.9</v>
      </c>
      <c r="N49" s="55">
        <f t="shared" si="14"/>
        <v>3.6</v>
      </c>
      <c r="O49" s="55">
        <f t="shared" si="14"/>
        <v>3.3</v>
      </c>
      <c r="P49" s="55">
        <f t="shared" si="14"/>
        <v>1.2</v>
      </c>
      <c r="Q49" s="55">
        <f aca="true" t="shared" si="15" ref="Q49:X49">ROUND(+Q46/Q48,1)</f>
        <v>1.8</v>
      </c>
      <c r="R49" s="80">
        <f t="shared" si="15"/>
        <v>0.7</v>
      </c>
      <c r="S49" s="56">
        <f t="shared" si="15"/>
        <v>2.6</v>
      </c>
      <c r="T49" s="56">
        <f t="shared" si="15"/>
        <v>3.6</v>
      </c>
      <c r="U49" s="56">
        <f t="shared" si="15"/>
        <v>1.7</v>
      </c>
      <c r="V49" s="56">
        <f t="shared" si="15"/>
        <v>4.5</v>
      </c>
      <c r="W49" s="56">
        <f t="shared" si="15"/>
        <v>3.4</v>
      </c>
      <c r="X49" s="56">
        <f t="shared" si="15"/>
        <v>1</v>
      </c>
      <c r="Y49" s="56">
        <f>ROUND(+Y46/Y48,1)</f>
        <v>2.5</v>
      </c>
      <c r="Z49" s="56">
        <f>ROUND(+Z46/Z48,1)</f>
        <v>2.5</v>
      </c>
      <c r="AA49" s="57">
        <f>ROUND(+AA46/AA48,1)</f>
        <v>2</v>
      </c>
      <c r="AB49" s="58">
        <f t="shared" si="14"/>
        <v>4.1</v>
      </c>
      <c r="AC49" s="5"/>
      <c r="AD49" s="38">
        <f t="shared" si="0"/>
        <v>2.5</v>
      </c>
      <c r="AK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</row>
    <row r="50" spans="1:58" s="49" customFormat="1" ht="12" customHeight="1" thickBot="1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8"/>
      <c r="Q50" s="97"/>
      <c r="R50" s="99"/>
      <c r="S50" s="98"/>
      <c r="T50" s="98"/>
      <c r="U50" s="98"/>
      <c r="V50" s="98"/>
      <c r="W50" s="98"/>
      <c r="X50" s="98"/>
      <c r="Y50" s="98"/>
      <c r="Z50" s="98"/>
      <c r="AA50" s="149"/>
      <c r="AB50" s="100"/>
      <c r="AC50" s="48"/>
      <c r="AD50" s="166">
        <f t="shared" si="0"/>
        <v>0</v>
      </c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</row>
    <row r="51" spans="1:58" s="49" customFormat="1" ht="12" customHeight="1">
      <c r="A51" s="48" t="s">
        <v>44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5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</row>
    <row r="52" spans="1:58" s="49" customFormat="1" ht="12" customHeight="1">
      <c r="A52" s="48" t="s">
        <v>47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5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</row>
    <row r="53" spans="1:38" s="4" customFormat="1" ht="12" customHeight="1">
      <c r="A53" s="49"/>
      <c r="AC53" s="5"/>
      <c r="AD53" s="5"/>
      <c r="AL53" s="5"/>
    </row>
    <row r="54" spans="29:38" s="4" customFormat="1" ht="12.75">
      <c r="AC54" s="5"/>
      <c r="AD54" s="5"/>
      <c r="AL54" s="5"/>
    </row>
  </sheetData>
  <sheetProtection selectLockedCells="1"/>
  <mergeCells count="3">
    <mergeCell ref="N11:O11"/>
    <mergeCell ref="A13:H13"/>
    <mergeCell ref="Z9:AD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2"/>
  <headerFooter alignWithMargins="0">
    <oddFooter>&amp;L&amp;8&amp;D&amp;C&amp;Z&amp;F&amp;R&amp;A</oddFooter>
  </headerFooter>
  <colBreaks count="1" manualBreakCount="1">
    <brk id="3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 tint="-0.24997000396251678"/>
    <pageSetUpPr fitToPage="1"/>
  </sheetPr>
  <dimension ref="A1:BF53"/>
  <sheetViews>
    <sheetView showGridLines="0" zoomScaleSheetLayoutView="70" zoomScalePageLayoutView="0" workbookViewId="0" topLeftCell="A1">
      <pane xSplit="1" ySplit="14" topLeftCell="V15" activePane="bottomRight" state="frozen"/>
      <selection pane="topLeft" activeCell="AD19" sqref="AD19"/>
      <selection pane="topRight" activeCell="AD19" sqref="AD19"/>
      <selection pane="bottomLeft" activeCell="AD19" sqref="AD19"/>
      <selection pane="bottomRight" activeCell="AB18" sqref="AB18"/>
    </sheetView>
  </sheetViews>
  <sheetFormatPr defaultColWidth="9.140625" defaultRowHeight="12.75"/>
  <cols>
    <col min="1" max="1" width="23.7109375" style="164" customWidth="1"/>
    <col min="2" max="15" width="11.7109375" style="164" customWidth="1"/>
    <col min="16" max="16" width="9.28125" style="164" customWidth="1"/>
    <col min="17" max="27" width="9.7109375" style="164" customWidth="1"/>
    <col min="28" max="28" width="11.28125" style="164" customWidth="1"/>
    <col min="29" max="29" width="0.9921875" style="162" customWidth="1"/>
    <col min="30" max="30" width="15.140625" style="162" customWidth="1"/>
    <col min="31" max="31" width="8.140625" style="164" hidden="1" customWidth="1"/>
    <col min="32" max="33" width="7.7109375" style="164" hidden="1" customWidth="1"/>
    <col min="34" max="34" width="8.421875" style="164" customWidth="1"/>
    <col min="35" max="37" width="7.7109375" style="164" customWidth="1"/>
    <col min="38" max="38" width="7.7109375" style="162" customWidth="1"/>
    <col min="39" max="42" width="7.7109375" style="164" customWidth="1"/>
    <col min="43" max="43" width="0.85546875" style="164" customWidth="1"/>
    <col min="44" max="16384" width="9.140625" style="164" customWidth="1"/>
  </cols>
  <sheetData>
    <row r="1" spans="1:58" s="163" customFormat="1" ht="12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2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</row>
    <row r="2" spans="1:58" s="163" customFormat="1" ht="12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2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</row>
    <row r="3" spans="1:58" s="163" customFormat="1" ht="12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2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</row>
    <row r="4" spans="1:58" s="163" customFormat="1" ht="12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2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</row>
    <row r="5" spans="1:58" s="163" customFormat="1" ht="12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2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</row>
    <row r="6" spans="1:58" s="163" customFormat="1" ht="12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2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</row>
    <row r="7" spans="1:58" s="163" customFormat="1" ht="12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2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</row>
    <row r="8" spans="1:58" s="163" customFormat="1" ht="12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77" t="str">
        <f>'Maize Total'!Z9</f>
        <v>Publication date: 2024-03-26</v>
      </c>
      <c r="AA8" s="177"/>
      <c r="AB8" s="177"/>
      <c r="AC8" s="177"/>
      <c r="AD8" s="177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</row>
    <row r="9" spans="1:57" s="104" customFormat="1" ht="13.5" thickBot="1">
      <c r="A9" s="49" t="s">
        <v>52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9"/>
      <c r="N9" s="4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3"/>
      <c r="AE9" s="103"/>
      <c r="AJ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</row>
    <row r="10" spans="1:37" s="104" customFormat="1" ht="12.75">
      <c r="A10" s="105"/>
      <c r="B10" s="106"/>
      <c r="C10" s="106"/>
      <c r="D10" s="106"/>
      <c r="E10" s="106"/>
      <c r="F10" s="106"/>
      <c r="G10" s="106"/>
      <c r="H10" s="106" t="s">
        <v>29</v>
      </c>
      <c r="I10" s="106"/>
      <c r="J10" s="106"/>
      <c r="K10" s="106"/>
      <c r="L10" s="106"/>
      <c r="M10" s="106"/>
      <c r="N10" s="106"/>
      <c r="O10" s="70"/>
      <c r="P10" s="7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65"/>
      <c r="AB10" s="107"/>
      <c r="AC10" s="102"/>
      <c r="AD10" s="108" t="s">
        <v>45</v>
      </c>
      <c r="AK10" s="103"/>
    </row>
    <row r="11" spans="1:37" s="104" customFormat="1" ht="12.75">
      <c r="A11" s="109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1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2" t="s">
        <v>30</v>
      </c>
      <c r="AC11" s="102"/>
      <c r="AD11" s="111" t="s">
        <v>46</v>
      </c>
      <c r="AK11" s="103"/>
    </row>
    <row r="12" spans="1:37" s="104" customFormat="1" ht="12.75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4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0" t="s">
        <v>31</v>
      </c>
      <c r="AC12" s="102"/>
      <c r="AD12" s="111"/>
      <c r="AK12" s="103"/>
    </row>
    <row r="13" spans="1:37" s="104" customFormat="1" ht="12" customHeight="1">
      <c r="A13" s="175"/>
      <c r="B13" s="176"/>
      <c r="C13" s="176"/>
      <c r="D13" s="176"/>
      <c r="E13" s="176"/>
      <c r="F13" s="176"/>
      <c r="G13" s="176"/>
      <c r="H13" s="176"/>
      <c r="I13" s="80"/>
      <c r="J13" s="80"/>
      <c r="K13" s="80"/>
      <c r="L13" s="80"/>
      <c r="M13" s="80"/>
      <c r="N13" s="80"/>
      <c r="O13" s="115"/>
      <c r="P13" s="116"/>
      <c r="Q13" s="26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73" t="str">
        <f>'Maize Total'!AB13</f>
        <v>May - Feb</v>
      </c>
      <c r="AC13" s="118"/>
      <c r="AD13" s="119"/>
      <c r="AK13" s="103"/>
    </row>
    <row r="14" spans="1:37" s="104" customFormat="1" ht="12" customHeight="1">
      <c r="A14" s="34"/>
      <c r="B14" s="75" t="s">
        <v>5</v>
      </c>
      <c r="C14" s="75" t="s">
        <v>1</v>
      </c>
      <c r="D14" s="75" t="s">
        <v>2</v>
      </c>
      <c r="E14" s="75" t="s">
        <v>3</v>
      </c>
      <c r="F14" s="75" t="s">
        <v>4</v>
      </c>
      <c r="G14" s="75" t="s">
        <v>16</v>
      </c>
      <c r="H14" s="75" t="s">
        <v>18</v>
      </c>
      <c r="I14" s="75" t="s">
        <v>19</v>
      </c>
      <c r="J14" s="75" t="s">
        <v>20</v>
      </c>
      <c r="K14" s="76" t="s">
        <v>21</v>
      </c>
      <c r="L14" s="76" t="s">
        <v>23</v>
      </c>
      <c r="M14" s="75" t="s">
        <v>24</v>
      </c>
      <c r="N14" s="76" t="s">
        <v>25</v>
      </c>
      <c r="O14" s="76" t="s">
        <v>26</v>
      </c>
      <c r="P14" s="76" t="s">
        <v>27</v>
      </c>
      <c r="Q14" s="76" t="s">
        <v>28</v>
      </c>
      <c r="R14" s="78" t="s">
        <v>49</v>
      </c>
      <c r="S14" s="78" t="s">
        <v>53</v>
      </c>
      <c r="T14" s="20" t="str">
        <f>'Maize Total'!T14</f>
        <v>15/16</v>
      </c>
      <c r="U14" s="20" t="str">
        <f>'Maize Total'!U14</f>
        <v>16/17</v>
      </c>
      <c r="V14" s="20" t="str">
        <f>'Maize Total'!V14</f>
        <v>17/18</v>
      </c>
      <c r="W14" s="20" t="s">
        <v>65</v>
      </c>
      <c r="X14" s="20" t="s">
        <v>66</v>
      </c>
      <c r="Y14" s="20" t="s">
        <v>67</v>
      </c>
      <c r="Z14" s="20" t="str">
        <f>'Maize Total'!Z14</f>
        <v>21/22</v>
      </c>
      <c r="AA14" s="21" t="str">
        <f>'Maize Total'!AA14</f>
        <v>22/23</v>
      </c>
      <c r="AB14" s="22" t="str">
        <f>'Maize Total'!AB14</f>
        <v>23/24</v>
      </c>
      <c r="AC14" s="120"/>
      <c r="AD14" s="147" t="str">
        <f>'Maize Total'!AD14</f>
        <v>2013/14-2022/23</v>
      </c>
      <c r="AK14" s="103"/>
    </row>
    <row r="15" spans="1:37" s="104" customFormat="1" ht="12" customHeight="1">
      <c r="A15" s="121"/>
      <c r="B15" s="122"/>
      <c r="C15" s="122"/>
      <c r="D15" s="122"/>
      <c r="E15" s="122"/>
      <c r="F15" s="122"/>
      <c r="G15" s="122"/>
      <c r="H15" s="81"/>
      <c r="I15" s="81"/>
      <c r="J15" s="81"/>
      <c r="K15" s="81"/>
      <c r="L15" s="81"/>
      <c r="M15" s="81"/>
      <c r="N15" s="81"/>
      <c r="O15" s="81"/>
      <c r="P15" s="81"/>
      <c r="Q15" s="83"/>
      <c r="R15" s="83"/>
      <c r="S15" s="83"/>
      <c r="T15" s="27"/>
      <c r="U15" s="27"/>
      <c r="V15" s="27"/>
      <c r="W15" s="27"/>
      <c r="X15" s="27"/>
      <c r="Y15" s="27"/>
      <c r="Z15" s="27"/>
      <c r="AA15" s="28"/>
      <c r="AB15" s="24" t="s">
        <v>48</v>
      </c>
      <c r="AC15" s="118"/>
      <c r="AD15" s="119"/>
      <c r="AK15" s="103"/>
    </row>
    <row r="16" spans="1:37" s="104" customFormat="1" ht="12" customHeight="1">
      <c r="A16" s="123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83"/>
      <c r="Q16" s="40"/>
      <c r="R16" s="40"/>
      <c r="S16" s="40"/>
      <c r="T16" s="30"/>
      <c r="U16" s="30"/>
      <c r="V16" s="30"/>
      <c r="W16" s="30"/>
      <c r="X16" s="30"/>
      <c r="Y16" s="30"/>
      <c r="Z16" s="30"/>
      <c r="AA16" s="31"/>
      <c r="AB16" s="32">
        <f>'Maize Total'!AB16</f>
        <v>10</v>
      </c>
      <c r="AC16" s="118"/>
      <c r="AD16" s="124"/>
      <c r="AK16" s="103"/>
    </row>
    <row r="17" spans="1:37" s="104" customFormat="1" ht="12" customHeight="1">
      <c r="A17" s="34" t="s">
        <v>35</v>
      </c>
      <c r="B17" s="35">
        <v>3874000</v>
      </c>
      <c r="C17" s="35">
        <v>2699000</v>
      </c>
      <c r="D17" s="35">
        <v>2575000</v>
      </c>
      <c r="E17" s="35">
        <v>3986000</v>
      </c>
      <c r="F17" s="35">
        <v>3115000</v>
      </c>
      <c r="G17" s="35">
        <v>4194000</v>
      </c>
      <c r="H17" s="35">
        <v>3026000</v>
      </c>
      <c r="I17" s="35">
        <v>3677000</v>
      </c>
      <c r="J17" s="35">
        <v>4909000</v>
      </c>
      <c r="K17" s="35">
        <v>2431000</v>
      </c>
      <c r="L17" s="35">
        <v>2810000</v>
      </c>
      <c r="M17" s="35">
        <v>5220000</v>
      </c>
      <c r="N17" s="35">
        <v>5275000</v>
      </c>
      <c r="O17" s="35">
        <v>4985000</v>
      </c>
      <c r="P17" s="36">
        <v>4308000</v>
      </c>
      <c r="Q17" s="36">
        <v>5217000</v>
      </c>
      <c r="R17" s="36">
        <v>6203800</v>
      </c>
      <c r="S17" s="36">
        <v>6540000</v>
      </c>
      <c r="T17" s="86">
        <v>5220000</v>
      </c>
      <c r="U17" s="86">
        <v>4370000</v>
      </c>
      <c r="V17" s="86">
        <v>6904000</v>
      </c>
      <c r="W17" s="86">
        <v>5970000</v>
      </c>
      <c r="X17" s="86">
        <v>5730000</v>
      </c>
      <c r="Y17" s="86">
        <v>6752500</v>
      </c>
      <c r="Z17" s="86">
        <v>7715000</v>
      </c>
      <c r="AA17" s="87">
        <v>7620000</v>
      </c>
      <c r="AB17" s="88">
        <v>7925000</v>
      </c>
      <c r="AC17" s="103"/>
      <c r="AD17" s="125">
        <f>ROUND((+T17+V17+W17+X17+Y17+Z17+AA17+R17+S17+U17)/(10),1)</f>
        <v>6302530</v>
      </c>
      <c r="AK17" s="103"/>
    </row>
    <row r="18" spans="1:37" s="104" customFormat="1" ht="12" customHeight="1">
      <c r="A18" s="126" t="s">
        <v>32</v>
      </c>
      <c r="B18" s="35"/>
      <c r="C18" s="35">
        <v>350000</v>
      </c>
      <c r="D18" s="35">
        <v>378000</v>
      </c>
      <c r="E18" s="35">
        <v>425000</v>
      </c>
      <c r="F18" s="35">
        <v>309000</v>
      </c>
      <c r="G18" s="35">
        <v>323000</v>
      </c>
      <c r="H18" s="35">
        <v>250000</v>
      </c>
      <c r="I18" s="35">
        <v>297000</v>
      </c>
      <c r="J18" s="35">
        <v>570000</v>
      </c>
      <c r="K18" s="35">
        <v>336000</v>
      </c>
      <c r="L18" s="35">
        <v>326000</v>
      </c>
      <c r="M18" s="35">
        <v>434000</v>
      </c>
      <c r="N18" s="35">
        <v>306000</v>
      </c>
      <c r="O18" s="35">
        <v>408000</v>
      </c>
      <c r="P18" s="36">
        <v>374000</v>
      </c>
      <c r="Q18" s="36">
        <v>319000</v>
      </c>
      <c r="R18" s="36">
        <v>346900</v>
      </c>
      <c r="S18" s="36">
        <v>400000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7">
        <v>0</v>
      </c>
      <c r="AB18" s="88">
        <v>0</v>
      </c>
      <c r="AC18" s="103"/>
      <c r="AD18" s="125">
        <f aca="true" t="shared" si="0" ref="AD18:AD50">ROUND((+T18+V18+W18+X18+Y18+Z18+AA18+R18+S18+U18)/(10),1)</f>
        <v>74690</v>
      </c>
      <c r="AK18" s="103"/>
    </row>
    <row r="19" spans="1:37" s="104" customFormat="1" ht="12" customHeight="1">
      <c r="A19" s="12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36"/>
      <c r="T19" s="86"/>
      <c r="U19" s="86"/>
      <c r="V19" s="86"/>
      <c r="W19" s="86"/>
      <c r="X19" s="86"/>
      <c r="Y19" s="86"/>
      <c r="Z19" s="86"/>
      <c r="AA19" s="87"/>
      <c r="AB19" s="88"/>
      <c r="AC19" s="103"/>
      <c r="AD19" s="125">
        <f t="shared" si="0"/>
        <v>0</v>
      </c>
      <c r="AK19" s="103"/>
    </row>
    <row r="20" spans="1:37" s="104" customFormat="1" ht="12" customHeight="1">
      <c r="A20" s="90" t="s">
        <v>37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6"/>
      <c r="R20" s="36"/>
      <c r="S20" s="36"/>
      <c r="T20" s="86"/>
      <c r="U20" s="86"/>
      <c r="V20" s="86"/>
      <c r="W20" s="86"/>
      <c r="X20" s="86"/>
      <c r="Y20" s="86"/>
      <c r="Z20" s="86"/>
      <c r="AA20" s="87"/>
      <c r="AB20" s="88"/>
      <c r="AC20" s="103"/>
      <c r="AD20" s="125">
        <f t="shared" si="0"/>
        <v>0</v>
      </c>
      <c r="AK20" s="103"/>
    </row>
    <row r="21" spans="1:37" s="104" customFormat="1" ht="12" customHeight="1">
      <c r="A21" s="90" t="s">
        <v>41</v>
      </c>
      <c r="B21" s="35">
        <v>445000</v>
      </c>
      <c r="C21" s="35">
        <v>1002000</v>
      </c>
      <c r="D21" s="35">
        <v>334000</v>
      </c>
      <c r="E21" s="35">
        <v>374000</v>
      </c>
      <c r="F21" s="35">
        <v>842000</v>
      </c>
      <c r="G21" s="35">
        <v>643000</v>
      </c>
      <c r="H21" s="35">
        <v>992000</v>
      </c>
      <c r="I21" s="35">
        <v>501000</v>
      </c>
      <c r="J21" s="35">
        <v>746000</v>
      </c>
      <c r="K21" s="93">
        <v>868000</v>
      </c>
      <c r="L21" s="35">
        <v>440000</v>
      </c>
      <c r="M21" s="35">
        <v>431000</v>
      </c>
      <c r="N21" s="93">
        <v>819000</v>
      </c>
      <c r="O21" s="93">
        <v>769000</v>
      </c>
      <c r="P21" s="127">
        <v>727000</v>
      </c>
      <c r="Q21" s="127">
        <v>476000</v>
      </c>
      <c r="R21" s="127">
        <v>660179</v>
      </c>
      <c r="S21" s="127">
        <v>314710</v>
      </c>
      <c r="T21" s="128">
        <v>791054</v>
      </c>
      <c r="U21" s="128">
        <v>1163200</v>
      </c>
      <c r="V21" s="128">
        <v>496801</v>
      </c>
      <c r="W21" s="128">
        <v>1260823</v>
      </c>
      <c r="X21" s="128">
        <v>864088</v>
      </c>
      <c r="Y21" s="128">
        <v>526637</v>
      </c>
      <c r="Z21" s="128">
        <v>761953</v>
      </c>
      <c r="AA21" s="129">
        <v>658682</v>
      </c>
      <c r="AB21" s="130">
        <v>871291</v>
      </c>
      <c r="AC21" s="103"/>
      <c r="AD21" s="125">
        <f t="shared" si="0"/>
        <v>749812.7</v>
      </c>
      <c r="AK21" s="103"/>
    </row>
    <row r="22" spans="1:37" s="104" customFormat="1" ht="12" customHeight="1">
      <c r="A22" s="34" t="s">
        <v>17</v>
      </c>
      <c r="B22" s="35">
        <v>4549000</v>
      </c>
      <c r="C22" s="35">
        <v>2442000</v>
      </c>
      <c r="D22" s="35">
        <v>2423000</v>
      </c>
      <c r="E22" s="35">
        <v>3969000</v>
      </c>
      <c r="F22" s="35">
        <v>3300000</v>
      </c>
      <c r="G22" s="35">
        <v>3734000</v>
      </c>
      <c r="H22" s="35">
        <v>2564000</v>
      </c>
      <c r="I22" s="35">
        <v>3446000</v>
      </c>
      <c r="J22" s="35">
        <v>3947000</v>
      </c>
      <c r="K22" s="35">
        <v>2315000</v>
      </c>
      <c r="L22" s="35">
        <v>2573000</v>
      </c>
      <c r="M22" s="35">
        <v>4709000</v>
      </c>
      <c r="N22" s="35">
        <v>4892000</v>
      </c>
      <c r="O22" s="35">
        <v>4498000</v>
      </c>
      <c r="P22" s="36">
        <v>4235000</v>
      </c>
      <c r="Q22" s="36">
        <v>5049000</v>
      </c>
      <c r="R22" s="36">
        <v>5649791</v>
      </c>
      <c r="S22" s="36">
        <v>6234739</v>
      </c>
      <c r="T22" s="86">
        <v>4986053</v>
      </c>
      <c r="U22" s="86">
        <v>3917778</v>
      </c>
      <c r="V22" s="86">
        <v>6360089</v>
      </c>
      <c r="W22" s="86">
        <v>5674911</v>
      </c>
      <c r="X22" s="86">
        <v>5444579</v>
      </c>
      <c r="Y22" s="86">
        <v>6672649</v>
      </c>
      <c r="Z22" s="86">
        <v>7131170</v>
      </c>
      <c r="AA22" s="87">
        <v>7465688</v>
      </c>
      <c r="AB22" s="88">
        <v>7041104</v>
      </c>
      <c r="AC22" s="103"/>
      <c r="AD22" s="125">
        <f t="shared" si="0"/>
        <v>5953744.7</v>
      </c>
      <c r="AK22" s="103"/>
    </row>
    <row r="23" spans="1:37" s="104" customFormat="1" ht="12" customHeight="1">
      <c r="A23" s="34" t="s">
        <v>8</v>
      </c>
      <c r="B23" s="35">
        <v>104000</v>
      </c>
      <c r="C23" s="35">
        <v>98000</v>
      </c>
      <c r="D23" s="35">
        <v>569000</v>
      </c>
      <c r="E23" s="35">
        <v>0</v>
      </c>
      <c r="F23" s="35">
        <v>348000</v>
      </c>
      <c r="G23" s="35">
        <v>651000</v>
      </c>
      <c r="H23" s="35">
        <v>408000</v>
      </c>
      <c r="I23" s="35">
        <v>219000</v>
      </c>
      <c r="J23" s="35">
        <v>360000</v>
      </c>
      <c r="K23" s="35">
        <v>930000</v>
      </c>
      <c r="L23" s="35">
        <v>1074000</v>
      </c>
      <c r="M23" s="35">
        <v>27000</v>
      </c>
      <c r="N23" s="35">
        <v>27000</v>
      </c>
      <c r="O23" s="35">
        <v>0</v>
      </c>
      <c r="P23" s="36">
        <v>288000</v>
      </c>
      <c r="Q23" s="36">
        <v>0</v>
      </c>
      <c r="R23" s="36">
        <v>79682</v>
      </c>
      <c r="S23" s="36">
        <v>65250</v>
      </c>
      <c r="T23" s="86">
        <v>1862807</v>
      </c>
      <c r="U23" s="86">
        <v>1592599</v>
      </c>
      <c r="V23" s="86">
        <v>0</v>
      </c>
      <c r="W23" s="86">
        <v>171622</v>
      </c>
      <c r="X23" s="86">
        <v>509684</v>
      </c>
      <c r="Y23" s="86">
        <v>463</v>
      </c>
      <c r="Z23" s="86">
        <v>0</v>
      </c>
      <c r="AA23" s="87">
        <v>0</v>
      </c>
      <c r="AB23" s="88">
        <v>0</v>
      </c>
      <c r="AC23" s="103"/>
      <c r="AD23" s="125">
        <f t="shared" si="0"/>
        <v>428210.7</v>
      </c>
      <c r="AK23" s="103"/>
    </row>
    <row r="24" spans="1:37" s="104" customFormat="1" ht="12" customHeight="1">
      <c r="A24" s="34" t="s">
        <v>0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12000</v>
      </c>
      <c r="L24" s="35">
        <v>10000</v>
      </c>
      <c r="M24" s="35">
        <v>5000</v>
      </c>
      <c r="N24" s="35">
        <v>20000</v>
      </c>
      <c r="O24" s="35">
        <v>32000</v>
      </c>
      <c r="P24" s="36">
        <v>36000</v>
      </c>
      <c r="Q24" s="36">
        <v>20000</v>
      </c>
      <c r="R24" s="36">
        <v>52749</v>
      </c>
      <c r="S24" s="36">
        <v>17345</v>
      </c>
      <c r="T24" s="86">
        <v>35456</v>
      </c>
      <c r="U24" s="86">
        <v>12423</v>
      </c>
      <c r="V24" s="86">
        <v>24906</v>
      </c>
      <c r="W24" s="86">
        <v>20770</v>
      </c>
      <c r="X24" s="86">
        <v>27941</v>
      </c>
      <c r="Y24" s="86">
        <v>8864</v>
      </c>
      <c r="Z24" s="86">
        <v>17894</v>
      </c>
      <c r="AA24" s="87">
        <v>24045</v>
      </c>
      <c r="AB24" s="88">
        <v>0</v>
      </c>
      <c r="AC24" s="103"/>
      <c r="AD24" s="125">
        <f t="shared" si="0"/>
        <v>24239.3</v>
      </c>
      <c r="AK24" s="103"/>
    </row>
    <row r="25" spans="1:37" s="104" customFormat="1" ht="12" customHeight="1">
      <c r="A25" s="90" t="s">
        <v>36</v>
      </c>
      <c r="B25" s="44">
        <f aca="true" t="shared" si="1" ref="B25:P25">+B21+B22+B23+B24</f>
        <v>5098000</v>
      </c>
      <c r="C25" s="44">
        <f t="shared" si="1"/>
        <v>3542000</v>
      </c>
      <c r="D25" s="44">
        <f t="shared" si="1"/>
        <v>3326000</v>
      </c>
      <c r="E25" s="44">
        <f t="shared" si="1"/>
        <v>4343000</v>
      </c>
      <c r="F25" s="44">
        <f t="shared" si="1"/>
        <v>4490000</v>
      </c>
      <c r="G25" s="44">
        <f t="shared" si="1"/>
        <v>5028000</v>
      </c>
      <c r="H25" s="44">
        <f t="shared" si="1"/>
        <v>3964000</v>
      </c>
      <c r="I25" s="44">
        <f t="shared" si="1"/>
        <v>4166000</v>
      </c>
      <c r="J25" s="44">
        <f t="shared" si="1"/>
        <v>5053000</v>
      </c>
      <c r="K25" s="44">
        <f t="shared" si="1"/>
        <v>4125000</v>
      </c>
      <c r="L25" s="44">
        <f t="shared" si="1"/>
        <v>4097000</v>
      </c>
      <c r="M25" s="44">
        <f t="shared" si="1"/>
        <v>5172000</v>
      </c>
      <c r="N25" s="44">
        <f t="shared" si="1"/>
        <v>5758000</v>
      </c>
      <c r="O25" s="44">
        <f t="shared" si="1"/>
        <v>5299000</v>
      </c>
      <c r="P25" s="45">
        <f t="shared" si="1"/>
        <v>5286000</v>
      </c>
      <c r="Q25" s="45">
        <f>+Q21+Q22+Q23+Q24</f>
        <v>5545000</v>
      </c>
      <c r="R25" s="45">
        <f>+R21+R22+R23+R24</f>
        <v>6442401</v>
      </c>
      <c r="S25" s="45">
        <v>6632044</v>
      </c>
      <c r="T25" s="131">
        <f aca="true" t="shared" si="2" ref="T25:AB25">+T21+T22+T23+T24</f>
        <v>7675370</v>
      </c>
      <c r="U25" s="131">
        <f t="shared" si="2"/>
        <v>6686000</v>
      </c>
      <c r="V25" s="131">
        <f t="shared" si="2"/>
        <v>6881796</v>
      </c>
      <c r="W25" s="131">
        <f t="shared" si="2"/>
        <v>7128126</v>
      </c>
      <c r="X25" s="131">
        <f t="shared" si="2"/>
        <v>6846292</v>
      </c>
      <c r="Y25" s="131">
        <f t="shared" si="2"/>
        <v>7208613</v>
      </c>
      <c r="Z25" s="131">
        <f>+Z21+Z22+Z23+Z24</f>
        <v>7911017</v>
      </c>
      <c r="AA25" s="132">
        <f>+AA21+AA22+AA23+AA24</f>
        <v>8148415</v>
      </c>
      <c r="AB25" s="133">
        <f t="shared" si="2"/>
        <v>7912395</v>
      </c>
      <c r="AC25" s="103"/>
      <c r="AD25" s="134">
        <f t="shared" si="0"/>
        <v>7156007.4</v>
      </c>
      <c r="AK25" s="103"/>
    </row>
    <row r="26" spans="1:37" s="104" customFormat="1" ht="12" customHeight="1">
      <c r="A26" s="153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45"/>
      <c r="T26" s="131"/>
      <c r="U26" s="131"/>
      <c r="V26" s="131"/>
      <c r="W26" s="131"/>
      <c r="X26" s="131"/>
      <c r="Y26" s="131"/>
      <c r="Z26" s="131"/>
      <c r="AA26" s="132"/>
      <c r="AB26" s="133"/>
      <c r="AC26" s="103"/>
      <c r="AD26" s="125">
        <f t="shared" si="0"/>
        <v>0</v>
      </c>
      <c r="AK26" s="103"/>
    </row>
    <row r="27" spans="1:37" s="104" customFormat="1" ht="12" customHeight="1">
      <c r="A27" s="90" t="s">
        <v>38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6"/>
      <c r="R27" s="36"/>
      <c r="S27" s="36"/>
      <c r="T27" s="86"/>
      <c r="U27" s="86"/>
      <c r="V27" s="86"/>
      <c r="W27" s="86"/>
      <c r="X27" s="86"/>
      <c r="Y27" s="86"/>
      <c r="Z27" s="86"/>
      <c r="AA27" s="87"/>
      <c r="AB27" s="88"/>
      <c r="AC27" s="103"/>
      <c r="AD27" s="125">
        <f t="shared" si="0"/>
        <v>0</v>
      </c>
      <c r="AK27" s="103"/>
    </row>
    <row r="28" spans="1:37" s="104" customFormat="1" ht="12" customHeight="1">
      <c r="A28" s="34" t="s">
        <v>9</v>
      </c>
      <c r="B28" s="36">
        <f aca="true" t="shared" si="3" ref="B28:AB28">SUM(B29:B32)</f>
        <v>2799000</v>
      </c>
      <c r="C28" s="35">
        <f t="shared" si="3"/>
        <v>2755000</v>
      </c>
      <c r="D28" s="35">
        <f>SUM(D29:D32)</f>
        <v>2675000</v>
      </c>
      <c r="E28" s="35">
        <f>SUM(E29:E32)</f>
        <v>2510000</v>
      </c>
      <c r="F28" s="35">
        <f>SUM(F29:F32)</f>
        <v>2949000</v>
      </c>
      <c r="G28" s="35">
        <f t="shared" si="3"/>
        <v>3304000</v>
      </c>
      <c r="H28" s="35">
        <f t="shared" si="3"/>
        <v>3031000</v>
      </c>
      <c r="I28" s="35">
        <f t="shared" si="3"/>
        <v>2970000</v>
      </c>
      <c r="J28" s="35">
        <f t="shared" si="3"/>
        <v>3276000</v>
      </c>
      <c r="K28" s="35">
        <f t="shared" si="3"/>
        <v>3275000</v>
      </c>
      <c r="L28" s="35">
        <f t="shared" si="3"/>
        <v>3278000</v>
      </c>
      <c r="M28" s="35">
        <f t="shared" si="3"/>
        <v>3691000</v>
      </c>
      <c r="N28" s="35">
        <f t="shared" si="3"/>
        <v>4103000</v>
      </c>
      <c r="O28" s="35">
        <f t="shared" si="3"/>
        <v>2986000</v>
      </c>
      <c r="P28" s="35">
        <f t="shared" si="3"/>
        <v>3567000</v>
      </c>
      <c r="Q28" s="51">
        <f>SUM(Q29:Q32)</f>
        <v>3888000</v>
      </c>
      <c r="R28" s="36">
        <f>SUM(R29:R32)</f>
        <v>4539996</v>
      </c>
      <c r="S28" s="36">
        <v>4064081</v>
      </c>
      <c r="T28" s="86">
        <f aca="true" t="shared" si="4" ref="T28:AA28">SUM(T29:T32)</f>
        <v>5929297</v>
      </c>
      <c r="U28" s="86">
        <f t="shared" si="4"/>
        <v>5506922</v>
      </c>
      <c r="V28" s="86">
        <f t="shared" si="4"/>
        <v>3765714</v>
      </c>
      <c r="W28" s="86">
        <f t="shared" si="4"/>
        <v>4407657</v>
      </c>
      <c r="X28" s="86">
        <f t="shared" si="4"/>
        <v>5656997</v>
      </c>
      <c r="Y28" s="86">
        <f t="shared" si="4"/>
        <v>4790446</v>
      </c>
      <c r="Z28" s="86">
        <f t="shared" si="4"/>
        <v>3970353</v>
      </c>
      <c r="AA28" s="87">
        <f t="shared" si="4"/>
        <v>4931679</v>
      </c>
      <c r="AB28" s="88">
        <f t="shared" si="3"/>
        <v>4262133</v>
      </c>
      <c r="AC28" s="103"/>
      <c r="AD28" s="125">
        <f t="shared" si="0"/>
        <v>4756314.2</v>
      </c>
      <c r="AK28" s="103"/>
    </row>
    <row r="29" spans="1:37" s="104" customFormat="1" ht="12" customHeight="1">
      <c r="A29" s="34" t="s">
        <v>10</v>
      </c>
      <c r="B29" s="35">
        <v>94000</v>
      </c>
      <c r="C29" s="35">
        <v>126000</v>
      </c>
      <c r="D29" s="35">
        <v>191000</v>
      </c>
      <c r="E29" s="35">
        <v>212000</v>
      </c>
      <c r="F29" s="35">
        <v>247000</v>
      </c>
      <c r="G29" s="35">
        <v>249000</v>
      </c>
      <c r="H29" s="35">
        <v>245000</v>
      </c>
      <c r="I29" s="35">
        <v>262000</v>
      </c>
      <c r="J29" s="35">
        <v>266000</v>
      </c>
      <c r="K29" s="35">
        <v>290000</v>
      </c>
      <c r="L29" s="35">
        <v>257000</v>
      </c>
      <c r="M29" s="35">
        <v>326000</v>
      </c>
      <c r="N29" s="35">
        <v>346000</v>
      </c>
      <c r="O29" s="35">
        <v>356000</v>
      </c>
      <c r="P29" s="36">
        <v>393000</v>
      </c>
      <c r="Q29" s="36">
        <v>404000</v>
      </c>
      <c r="R29" s="36">
        <v>463862</v>
      </c>
      <c r="S29" s="36">
        <v>478726</v>
      </c>
      <c r="T29" s="86">
        <v>515415</v>
      </c>
      <c r="U29" s="86">
        <v>576638</v>
      </c>
      <c r="V29" s="86">
        <v>533972</v>
      </c>
      <c r="W29" s="86">
        <v>566649</v>
      </c>
      <c r="X29" s="86">
        <v>578003</v>
      </c>
      <c r="Y29" s="86">
        <v>583950</v>
      </c>
      <c r="Z29" s="86">
        <v>474216</v>
      </c>
      <c r="AA29" s="87">
        <v>560627</v>
      </c>
      <c r="AB29" s="88">
        <v>475196</v>
      </c>
      <c r="AC29" s="103"/>
      <c r="AD29" s="125">
        <f>ROUND((+T29+V29+W29+X29+Y29+Z29+AA29+R29+S29+U29)/(10),1)</f>
        <v>533205.8</v>
      </c>
      <c r="AK29" s="103"/>
    </row>
    <row r="30" spans="1:37" s="104" customFormat="1" ht="12" customHeight="1">
      <c r="A30" s="34" t="s">
        <v>54</v>
      </c>
      <c r="B30" s="35">
        <v>2705000</v>
      </c>
      <c r="C30" s="35">
        <v>2629000</v>
      </c>
      <c r="D30" s="35">
        <v>2484000</v>
      </c>
      <c r="E30" s="35">
        <v>2285000</v>
      </c>
      <c r="F30" s="35">
        <v>2700000</v>
      </c>
      <c r="G30" s="35">
        <v>3050000</v>
      </c>
      <c r="H30" s="35">
        <v>2775000</v>
      </c>
      <c r="I30" s="35">
        <v>2694000</v>
      </c>
      <c r="J30" s="35">
        <v>2994000</v>
      </c>
      <c r="K30" s="35">
        <v>2976000</v>
      </c>
      <c r="L30" s="35">
        <v>3015000</v>
      </c>
      <c r="M30" s="35">
        <v>3358000</v>
      </c>
      <c r="N30" s="35">
        <v>3739000</v>
      </c>
      <c r="O30" s="35">
        <v>2613000</v>
      </c>
      <c r="P30" s="36">
        <v>3160000</v>
      </c>
      <c r="Q30" s="36">
        <v>3474000</v>
      </c>
      <c r="R30" s="36">
        <v>4063370</v>
      </c>
      <c r="S30" s="36">
        <v>3571645</v>
      </c>
      <c r="T30" s="86">
        <v>5401726</v>
      </c>
      <c r="U30" s="86">
        <v>4917657</v>
      </c>
      <c r="V30" s="86">
        <v>3214798</v>
      </c>
      <c r="W30" s="86">
        <v>3829944</v>
      </c>
      <c r="X30" s="86">
        <v>5069241</v>
      </c>
      <c r="Y30" s="86">
        <v>4201690</v>
      </c>
      <c r="Z30" s="86">
        <v>3490822</v>
      </c>
      <c r="AA30" s="87">
        <v>4364891</v>
      </c>
      <c r="AB30" s="88">
        <v>3779012</v>
      </c>
      <c r="AC30" s="103"/>
      <c r="AD30" s="125">
        <f>ROUND((+T30+V30+W30+X30+Y30+Z30+AA30+R30+S30+U30)/(10),1)</f>
        <v>4212578.4</v>
      </c>
      <c r="AK30" s="103"/>
    </row>
    <row r="31" spans="1:37" s="104" customFormat="1" ht="12" customHeight="1">
      <c r="A31" s="34" t="s">
        <v>15</v>
      </c>
      <c r="B31" s="93" t="s">
        <v>6</v>
      </c>
      <c r="C31" s="93" t="s">
        <v>6</v>
      </c>
      <c r="D31" s="93" t="s">
        <v>6</v>
      </c>
      <c r="E31" s="35">
        <v>13000</v>
      </c>
      <c r="F31" s="35">
        <v>2000</v>
      </c>
      <c r="G31" s="35">
        <v>5000</v>
      </c>
      <c r="H31" s="35">
        <v>11000</v>
      </c>
      <c r="I31" s="35">
        <v>14000</v>
      </c>
      <c r="J31" s="35">
        <v>16000</v>
      </c>
      <c r="K31" s="35">
        <v>9000</v>
      </c>
      <c r="L31" s="93">
        <v>6000</v>
      </c>
      <c r="M31" s="35">
        <v>7000</v>
      </c>
      <c r="N31" s="35">
        <v>18000</v>
      </c>
      <c r="O31" s="35">
        <v>17000</v>
      </c>
      <c r="P31" s="36">
        <v>14000</v>
      </c>
      <c r="Q31" s="36">
        <v>10000</v>
      </c>
      <c r="R31" s="36">
        <v>12764</v>
      </c>
      <c r="S31" s="36">
        <v>13710</v>
      </c>
      <c r="T31" s="86">
        <v>12156</v>
      </c>
      <c r="U31" s="86">
        <v>12627</v>
      </c>
      <c r="V31" s="86">
        <v>16944</v>
      </c>
      <c r="W31" s="86">
        <v>11064</v>
      </c>
      <c r="X31" s="86">
        <v>9753</v>
      </c>
      <c r="Y31" s="86">
        <v>4806</v>
      </c>
      <c r="Z31" s="86">
        <v>5315</v>
      </c>
      <c r="AA31" s="87">
        <v>6161</v>
      </c>
      <c r="AB31" s="88">
        <v>7925</v>
      </c>
      <c r="AC31" s="103"/>
      <c r="AD31" s="125">
        <f t="shared" si="0"/>
        <v>10530</v>
      </c>
      <c r="AK31" s="103"/>
    </row>
    <row r="32" spans="1:37" s="104" customFormat="1" ht="12" customHeight="1">
      <c r="A32" s="94" t="s">
        <v>22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6">
        <v>0</v>
      </c>
      <c r="Q32" s="36">
        <v>0</v>
      </c>
      <c r="R32" s="36">
        <v>0</v>
      </c>
      <c r="S32" s="3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7">
        <v>0</v>
      </c>
      <c r="AB32" s="88">
        <v>0</v>
      </c>
      <c r="AC32" s="103"/>
      <c r="AD32" s="125">
        <f>ROUND((+T32+V32+W32+X32+Y32+Z32+AA32+R32+S32+U32)/(10),1)</f>
        <v>0</v>
      </c>
      <c r="AK32" s="103"/>
    </row>
    <row r="33" spans="1:37" s="104" customFormat="1" ht="12" customHeight="1">
      <c r="A33" s="34" t="s">
        <v>33</v>
      </c>
      <c r="B33" s="35">
        <v>124000</v>
      </c>
      <c r="C33" s="35">
        <v>0</v>
      </c>
      <c r="D33" s="35">
        <v>0</v>
      </c>
      <c r="E33" s="35">
        <v>151000</v>
      </c>
      <c r="F33" s="35">
        <v>161000</v>
      </c>
      <c r="G33" s="35">
        <v>157000</v>
      </c>
      <c r="H33" s="35">
        <v>155000</v>
      </c>
      <c r="I33" s="35">
        <v>148000</v>
      </c>
      <c r="J33" s="35">
        <v>214000</v>
      </c>
      <c r="K33" s="35">
        <v>129000</v>
      </c>
      <c r="L33" s="35">
        <v>110000</v>
      </c>
      <c r="M33" s="35">
        <v>162000</v>
      </c>
      <c r="N33" s="35">
        <v>210000</v>
      </c>
      <c r="O33" s="35">
        <v>159000</v>
      </c>
      <c r="P33" s="36">
        <v>96000</v>
      </c>
      <c r="Q33" s="36">
        <v>102000</v>
      </c>
      <c r="R33" s="36">
        <v>116500</v>
      </c>
      <c r="S33" s="36">
        <v>87568</v>
      </c>
      <c r="T33" s="86">
        <v>63503</v>
      </c>
      <c r="U33" s="86">
        <v>80865</v>
      </c>
      <c r="V33" s="86">
        <v>67021</v>
      </c>
      <c r="W33" s="86">
        <v>51420</v>
      </c>
      <c r="X33" s="86">
        <v>43993</v>
      </c>
      <c r="Y33" s="86">
        <v>25647</v>
      </c>
      <c r="Z33" s="86">
        <v>22897</v>
      </c>
      <c r="AA33" s="87">
        <v>13415</v>
      </c>
      <c r="AB33" s="88">
        <v>4482</v>
      </c>
      <c r="AC33" s="103"/>
      <c r="AD33" s="125">
        <f t="shared" si="0"/>
        <v>57282.9</v>
      </c>
      <c r="AK33" s="103"/>
    </row>
    <row r="34" spans="1:37" s="104" customFormat="1" ht="12" customHeight="1">
      <c r="A34" s="34" t="s">
        <v>34</v>
      </c>
      <c r="B34" s="35">
        <v>0</v>
      </c>
      <c r="C34" s="35">
        <v>0</v>
      </c>
      <c r="D34" s="35">
        <v>201000</v>
      </c>
      <c r="E34" s="35">
        <v>171000</v>
      </c>
      <c r="F34" s="35">
        <v>150000</v>
      </c>
      <c r="G34" s="35">
        <v>166000</v>
      </c>
      <c r="H34" s="35">
        <v>148000</v>
      </c>
      <c r="I34" s="35">
        <v>170000</v>
      </c>
      <c r="J34" s="35">
        <v>269000</v>
      </c>
      <c r="K34" s="35">
        <v>155000</v>
      </c>
      <c r="L34" s="35">
        <v>161000</v>
      </c>
      <c r="M34" s="35">
        <v>175000</v>
      </c>
      <c r="N34" s="35">
        <v>316000</v>
      </c>
      <c r="O34" s="35">
        <v>337000</v>
      </c>
      <c r="P34" s="36">
        <v>358000</v>
      </c>
      <c r="Q34" s="36">
        <v>383000</v>
      </c>
      <c r="R34" s="36">
        <v>237432</v>
      </c>
      <c r="S34" s="36">
        <v>166643</v>
      </c>
      <c r="T34" s="86">
        <v>172309</v>
      </c>
      <c r="U34" s="86">
        <v>151800</v>
      </c>
      <c r="V34" s="86">
        <v>150419</v>
      </c>
      <c r="W34" s="86">
        <v>128697</v>
      </c>
      <c r="X34" s="86">
        <v>82166</v>
      </c>
      <c r="Y34" s="86">
        <v>63502</v>
      </c>
      <c r="Z34" s="86">
        <v>45478</v>
      </c>
      <c r="AA34" s="87">
        <v>34548</v>
      </c>
      <c r="AB34" s="88">
        <v>19395</v>
      </c>
      <c r="AC34" s="103"/>
      <c r="AD34" s="125">
        <f t="shared" si="0"/>
        <v>123299.4</v>
      </c>
      <c r="AK34" s="103"/>
    </row>
    <row r="35" spans="1:37" s="104" customFormat="1" ht="12" customHeight="1">
      <c r="A35" s="34" t="s">
        <v>11</v>
      </c>
      <c r="B35" s="35">
        <v>0</v>
      </c>
      <c r="C35" s="35">
        <v>0</v>
      </c>
      <c r="D35" s="35">
        <v>0</v>
      </c>
      <c r="E35" s="35">
        <v>-5000</v>
      </c>
      <c r="F35" s="35">
        <v>20000</v>
      </c>
      <c r="G35" s="35">
        <v>24000</v>
      </c>
      <c r="H35" s="35">
        <v>13000</v>
      </c>
      <c r="I35" s="35">
        <v>1000</v>
      </c>
      <c r="J35" s="35">
        <v>17000</v>
      </c>
      <c r="K35" s="35">
        <v>9000</v>
      </c>
      <c r="L35" s="35">
        <v>14000</v>
      </c>
      <c r="M35" s="35">
        <v>22000</v>
      </c>
      <c r="N35" s="35">
        <v>41000</v>
      </c>
      <c r="O35" s="35">
        <v>22000</v>
      </c>
      <c r="P35" s="36">
        <v>8000</v>
      </c>
      <c r="Q35" s="36">
        <v>34000</v>
      </c>
      <c r="R35" s="36">
        <v>10090</v>
      </c>
      <c r="S35" s="36">
        <v>7781</v>
      </c>
      <c r="T35" s="86">
        <v>24313</v>
      </c>
      <c r="U35" s="86">
        <v>10733</v>
      </c>
      <c r="V35" s="86">
        <v>8080</v>
      </c>
      <c r="W35" s="86">
        <v>8857</v>
      </c>
      <c r="X35" s="86">
        <v>2372</v>
      </c>
      <c r="Y35" s="86">
        <v>3750</v>
      </c>
      <c r="Z35" s="86">
        <v>2830</v>
      </c>
      <c r="AA35" s="87">
        <v>2201</v>
      </c>
      <c r="AB35" s="88">
        <v>2594</v>
      </c>
      <c r="AC35" s="103"/>
      <c r="AD35" s="125">
        <f t="shared" si="0"/>
        <v>8100.7</v>
      </c>
      <c r="AK35" s="103"/>
    </row>
    <row r="36" spans="1:37" s="104" customFormat="1" ht="12" customHeight="1">
      <c r="A36" s="34" t="s">
        <v>12</v>
      </c>
      <c r="B36" s="35">
        <v>0</v>
      </c>
      <c r="C36" s="35">
        <v>115000</v>
      </c>
      <c r="D36" s="35">
        <v>21000</v>
      </c>
      <c r="E36" s="35">
        <v>47000</v>
      </c>
      <c r="F36" s="35">
        <v>44000</v>
      </c>
      <c r="G36" s="35">
        <v>14000</v>
      </c>
      <c r="H36" s="35">
        <v>0</v>
      </c>
      <c r="I36" s="35">
        <v>11000</v>
      </c>
      <c r="J36" s="35">
        <v>16000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6">
        <v>0</v>
      </c>
      <c r="Q36" s="36">
        <v>0</v>
      </c>
      <c r="R36" s="36">
        <v>0</v>
      </c>
      <c r="S36" s="3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7">
        <v>0</v>
      </c>
      <c r="AB36" s="88">
        <v>7362</v>
      </c>
      <c r="AC36" s="103"/>
      <c r="AD36" s="125">
        <f t="shared" si="0"/>
        <v>0</v>
      </c>
      <c r="AK36" s="103"/>
    </row>
    <row r="37" spans="1:37" s="104" customFormat="1" ht="12" customHeight="1">
      <c r="A37" s="34" t="s">
        <v>55</v>
      </c>
      <c r="B37" s="35">
        <v>802000</v>
      </c>
      <c r="C37" s="35">
        <v>280000</v>
      </c>
      <c r="D37" s="35">
        <v>58000</v>
      </c>
      <c r="E37" s="35">
        <f>E38+E41</f>
        <v>627000</v>
      </c>
      <c r="F37" s="35">
        <f>F38+F41</f>
        <v>523000</v>
      </c>
      <c r="G37" s="35">
        <f aca="true" t="shared" si="5" ref="G37:Q37">G38+G41</f>
        <v>371000</v>
      </c>
      <c r="H37" s="35">
        <f t="shared" si="5"/>
        <v>116000</v>
      </c>
      <c r="I37" s="35">
        <f t="shared" si="5"/>
        <v>120000</v>
      </c>
      <c r="J37" s="35">
        <f t="shared" si="5"/>
        <v>393000</v>
      </c>
      <c r="K37" s="35">
        <f t="shared" si="5"/>
        <v>117000</v>
      </c>
      <c r="L37" s="35">
        <f t="shared" si="5"/>
        <v>103000</v>
      </c>
      <c r="M37" s="35">
        <f t="shared" si="5"/>
        <v>303000</v>
      </c>
      <c r="N37" s="35">
        <f t="shared" si="5"/>
        <v>319000</v>
      </c>
      <c r="O37" s="35">
        <f t="shared" si="5"/>
        <v>1068000</v>
      </c>
      <c r="P37" s="35">
        <f t="shared" si="5"/>
        <v>781000</v>
      </c>
      <c r="Q37" s="35">
        <f t="shared" si="5"/>
        <v>478000</v>
      </c>
      <c r="R37" s="36">
        <f>R38+R41</f>
        <v>1223673.2043</v>
      </c>
      <c r="S37" s="36">
        <v>1514917</v>
      </c>
      <c r="T37" s="36">
        <f aca="true" t="shared" si="6" ref="T37:Y37">T38+T41</f>
        <v>322748</v>
      </c>
      <c r="U37" s="36">
        <f t="shared" si="6"/>
        <v>438879</v>
      </c>
      <c r="V37" s="36">
        <f t="shared" si="6"/>
        <v>1629739</v>
      </c>
      <c r="W37" s="36">
        <f t="shared" si="6"/>
        <v>1667407</v>
      </c>
      <c r="X37" s="36">
        <f t="shared" si="6"/>
        <v>534127</v>
      </c>
      <c r="Y37" s="36">
        <f t="shared" si="6"/>
        <v>1563315</v>
      </c>
      <c r="Z37" s="36">
        <f>Z38+Z41</f>
        <v>3210777</v>
      </c>
      <c r="AA37" s="37">
        <v>2295281</v>
      </c>
      <c r="AB37" s="37">
        <v>2166311</v>
      </c>
      <c r="AC37" s="103"/>
      <c r="AD37" s="125">
        <f t="shared" si="0"/>
        <v>1440086.3</v>
      </c>
      <c r="AK37" s="103"/>
    </row>
    <row r="38" spans="1:37" s="104" customFormat="1" ht="12" customHeight="1">
      <c r="A38" s="34" t="s">
        <v>56</v>
      </c>
      <c r="B38" s="35">
        <f>B39+B40</f>
        <v>0</v>
      </c>
      <c r="C38" s="35">
        <f>C39+C40</f>
        <v>0</v>
      </c>
      <c r="D38" s="35">
        <f>D39+D40</f>
        <v>0</v>
      </c>
      <c r="E38" s="35">
        <f>E39+E40</f>
        <v>11000</v>
      </c>
      <c r="F38" s="35">
        <f>F39+F40</f>
        <v>2000</v>
      </c>
      <c r="G38" s="35">
        <v>45000</v>
      </c>
      <c r="H38" s="35">
        <v>24000</v>
      </c>
      <c r="I38" s="35">
        <v>56000</v>
      </c>
      <c r="J38" s="35">
        <v>36000</v>
      </c>
      <c r="K38" s="35">
        <v>29000</v>
      </c>
      <c r="L38" s="35">
        <v>31000</v>
      </c>
      <c r="M38" s="35">
        <v>38000</v>
      </c>
      <c r="N38" s="35">
        <v>57000</v>
      </c>
      <c r="O38" s="35">
        <v>51000</v>
      </c>
      <c r="P38" s="35">
        <v>69000</v>
      </c>
      <c r="Q38" s="35">
        <v>65000</v>
      </c>
      <c r="R38" s="36">
        <v>94101.2043</v>
      </c>
      <c r="S38" s="36">
        <v>105012</v>
      </c>
      <c r="T38" s="36">
        <f aca="true" t="shared" si="7" ref="T38:AC38">T39+T40</f>
        <v>102747</v>
      </c>
      <c r="U38" s="36">
        <f t="shared" si="7"/>
        <v>148070</v>
      </c>
      <c r="V38" s="36">
        <f t="shared" si="7"/>
        <v>150836</v>
      </c>
      <c r="W38" s="36">
        <f t="shared" si="7"/>
        <v>141312</v>
      </c>
      <c r="X38" s="36">
        <f>X39+X40</f>
        <v>124275</v>
      </c>
      <c r="Y38" s="36">
        <f>Y39+Y40</f>
        <v>138102</v>
      </c>
      <c r="Z38" s="36">
        <f>Z39+Z40</f>
        <v>213733</v>
      </c>
      <c r="AA38" s="37">
        <v>141660</v>
      </c>
      <c r="AB38" s="38">
        <v>102711</v>
      </c>
      <c r="AC38" s="51">
        <f t="shared" si="7"/>
        <v>0</v>
      </c>
      <c r="AD38" s="125">
        <f t="shared" si="0"/>
        <v>135984.8</v>
      </c>
      <c r="AK38" s="103"/>
    </row>
    <row r="39" spans="1:37" s="104" customFormat="1" ht="12" customHeight="1">
      <c r="A39" s="34" t="s">
        <v>57</v>
      </c>
      <c r="B39" s="35"/>
      <c r="C39" s="35"/>
      <c r="D39" s="35"/>
      <c r="E39" s="95">
        <v>11000</v>
      </c>
      <c r="F39" s="95">
        <v>1000</v>
      </c>
      <c r="G39" s="95">
        <v>24000</v>
      </c>
      <c r="H39" s="95">
        <v>12000</v>
      </c>
      <c r="I39" s="95">
        <v>25000</v>
      </c>
      <c r="J39" s="95">
        <v>5000</v>
      </c>
      <c r="K39" s="95">
        <v>14000</v>
      </c>
      <c r="L39" s="95">
        <v>11000</v>
      </c>
      <c r="M39" s="35">
        <v>10000</v>
      </c>
      <c r="N39" s="35">
        <v>29000</v>
      </c>
      <c r="O39" s="35">
        <v>22000</v>
      </c>
      <c r="P39" s="36">
        <v>39000</v>
      </c>
      <c r="Q39" s="36">
        <v>39000</v>
      </c>
      <c r="R39" s="36">
        <v>51008.2043</v>
      </c>
      <c r="S39" s="36">
        <v>59812</v>
      </c>
      <c r="T39" s="86">
        <v>59839</v>
      </c>
      <c r="U39" s="86">
        <v>107656</v>
      </c>
      <c r="V39" s="86">
        <v>77102</v>
      </c>
      <c r="W39" s="86">
        <v>71391</v>
      </c>
      <c r="X39" s="86">
        <v>84592</v>
      </c>
      <c r="Y39" s="86">
        <v>100381</v>
      </c>
      <c r="Z39" s="86">
        <v>173914</v>
      </c>
      <c r="AA39" s="87">
        <v>93206</v>
      </c>
      <c r="AB39" s="88">
        <v>62797</v>
      </c>
      <c r="AC39" s="103"/>
      <c r="AD39" s="125">
        <f t="shared" si="0"/>
        <v>87890.1</v>
      </c>
      <c r="AK39" s="103"/>
    </row>
    <row r="40" spans="1:37" s="104" customFormat="1" ht="12" customHeight="1">
      <c r="A40" s="34" t="s">
        <v>58</v>
      </c>
      <c r="B40" s="35"/>
      <c r="C40" s="35"/>
      <c r="D40" s="35"/>
      <c r="E40" s="95"/>
      <c r="F40" s="95">
        <v>1000</v>
      </c>
      <c r="G40" s="95">
        <v>21000</v>
      </c>
      <c r="H40" s="95">
        <v>12000</v>
      </c>
      <c r="I40" s="95">
        <v>31000</v>
      </c>
      <c r="J40" s="95">
        <v>31000</v>
      </c>
      <c r="K40" s="95">
        <v>15000</v>
      </c>
      <c r="L40" s="95">
        <v>20000</v>
      </c>
      <c r="M40" s="35">
        <v>28000</v>
      </c>
      <c r="N40" s="35">
        <v>28000</v>
      </c>
      <c r="O40" s="35">
        <v>29000</v>
      </c>
      <c r="P40" s="36">
        <v>30000</v>
      </c>
      <c r="Q40" s="36">
        <v>26000</v>
      </c>
      <c r="R40" s="36">
        <v>43093</v>
      </c>
      <c r="S40" s="36">
        <v>45200</v>
      </c>
      <c r="T40" s="86">
        <v>42908</v>
      </c>
      <c r="U40" s="86">
        <v>40414</v>
      </c>
      <c r="V40" s="86">
        <v>73734</v>
      </c>
      <c r="W40" s="86">
        <v>69921</v>
      </c>
      <c r="X40" s="86">
        <v>39683</v>
      </c>
      <c r="Y40" s="86">
        <v>37721</v>
      </c>
      <c r="Z40" s="86">
        <v>39819</v>
      </c>
      <c r="AA40" s="87">
        <v>48454</v>
      </c>
      <c r="AB40" s="88">
        <v>39914</v>
      </c>
      <c r="AC40" s="103"/>
      <c r="AD40" s="125">
        <f t="shared" si="0"/>
        <v>48094.7</v>
      </c>
      <c r="AK40" s="103"/>
    </row>
    <row r="41" spans="1:37" s="104" customFormat="1" ht="12" customHeight="1">
      <c r="A41" s="34" t="s">
        <v>59</v>
      </c>
      <c r="B41" s="35">
        <f>B42+B43</f>
        <v>0</v>
      </c>
      <c r="C41" s="35">
        <f>C42+C43</f>
        <v>0</v>
      </c>
      <c r="D41" s="35">
        <f>D42+D43</f>
        <v>0</v>
      </c>
      <c r="E41" s="35">
        <f>E42+E43</f>
        <v>616000</v>
      </c>
      <c r="F41" s="35">
        <f>F42+F43</f>
        <v>521000</v>
      </c>
      <c r="G41" s="35">
        <v>326000</v>
      </c>
      <c r="H41" s="35">
        <v>92000</v>
      </c>
      <c r="I41" s="35">
        <v>64000</v>
      </c>
      <c r="J41" s="35">
        <v>357000</v>
      </c>
      <c r="K41" s="35">
        <v>88000</v>
      </c>
      <c r="L41" s="35">
        <v>72000</v>
      </c>
      <c r="M41" s="35">
        <v>265000</v>
      </c>
      <c r="N41" s="35">
        <v>262000</v>
      </c>
      <c r="O41" s="35">
        <v>1017000</v>
      </c>
      <c r="P41" s="35">
        <v>712000</v>
      </c>
      <c r="Q41" s="35">
        <v>413000</v>
      </c>
      <c r="R41" s="36">
        <v>1129572</v>
      </c>
      <c r="S41" s="36">
        <v>1409905</v>
      </c>
      <c r="T41" s="36">
        <f aca="true" t="shared" si="8" ref="T41:AC41">T42+T43</f>
        <v>220001</v>
      </c>
      <c r="U41" s="36">
        <f t="shared" si="8"/>
        <v>290809</v>
      </c>
      <c r="V41" s="36">
        <f t="shared" si="8"/>
        <v>1478903</v>
      </c>
      <c r="W41" s="36">
        <f t="shared" si="8"/>
        <v>1526095</v>
      </c>
      <c r="X41" s="36">
        <f>X42+X43</f>
        <v>409852</v>
      </c>
      <c r="Y41" s="36">
        <f>Y42+Y43</f>
        <v>1425213</v>
      </c>
      <c r="Z41" s="36">
        <f>Z42+Z43</f>
        <v>2997044</v>
      </c>
      <c r="AA41" s="37">
        <v>2153621</v>
      </c>
      <c r="AB41" s="38">
        <v>2063600</v>
      </c>
      <c r="AC41" s="51">
        <f t="shared" si="8"/>
        <v>0</v>
      </c>
      <c r="AD41" s="125">
        <f t="shared" si="0"/>
        <v>1304101.5</v>
      </c>
      <c r="AK41" s="103"/>
    </row>
    <row r="42" spans="1:37" s="104" customFormat="1" ht="12" customHeight="1">
      <c r="A42" s="34" t="s">
        <v>60</v>
      </c>
      <c r="B42" s="35"/>
      <c r="C42" s="35"/>
      <c r="D42" s="35"/>
      <c r="E42" s="95">
        <v>33000</v>
      </c>
      <c r="F42" s="95">
        <v>81000</v>
      </c>
      <c r="G42" s="95">
        <v>296000</v>
      </c>
      <c r="H42" s="95">
        <v>69000</v>
      </c>
      <c r="I42" s="95">
        <v>64000</v>
      </c>
      <c r="J42" s="95">
        <v>101000</v>
      </c>
      <c r="K42" s="95">
        <v>88000</v>
      </c>
      <c r="L42" s="95">
        <v>72000</v>
      </c>
      <c r="M42" s="35">
        <v>91000</v>
      </c>
      <c r="N42" s="35">
        <v>137000</v>
      </c>
      <c r="O42" s="35">
        <v>120000</v>
      </c>
      <c r="P42" s="36">
        <v>145000</v>
      </c>
      <c r="Q42" s="36">
        <v>151000</v>
      </c>
      <c r="R42" s="36">
        <v>193465</v>
      </c>
      <c r="S42" s="36">
        <v>153531</v>
      </c>
      <c r="T42" s="86">
        <v>211407</v>
      </c>
      <c r="U42" s="86">
        <v>284122</v>
      </c>
      <c r="V42" s="86">
        <v>174365</v>
      </c>
      <c r="W42" s="86">
        <v>232915</v>
      </c>
      <c r="X42" s="86">
        <v>394166</v>
      </c>
      <c r="Y42" s="86">
        <v>426281</v>
      </c>
      <c r="Z42" s="86">
        <v>204017</v>
      </c>
      <c r="AA42" s="87">
        <v>221121</v>
      </c>
      <c r="AB42" s="88">
        <v>342427</v>
      </c>
      <c r="AC42" s="103"/>
      <c r="AD42" s="125">
        <f t="shared" si="0"/>
        <v>249539</v>
      </c>
      <c r="AK42" s="103"/>
    </row>
    <row r="43" spans="1:37" s="104" customFormat="1" ht="12" customHeight="1">
      <c r="A43" s="34" t="s">
        <v>61</v>
      </c>
      <c r="B43" s="35"/>
      <c r="C43" s="35"/>
      <c r="D43" s="35"/>
      <c r="E43" s="95">
        <v>583000</v>
      </c>
      <c r="F43" s="95">
        <v>440000</v>
      </c>
      <c r="G43" s="95">
        <v>30000</v>
      </c>
      <c r="H43" s="95">
        <v>23000</v>
      </c>
      <c r="I43" s="95">
        <v>0</v>
      </c>
      <c r="J43" s="95">
        <v>256000</v>
      </c>
      <c r="K43" s="95">
        <v>0</v>
      </c>
      <c r="L43" s="95">
        <v>0</v>
      </c>
      <c r="M43" s="35">
        <v>174000</v>
      </c>
      <c r="N43" s="35">
        <v>125000</v>
      </c>
      <c r="O43" s="35">
        <v>897000</v>
      </c>
      <c r="P43" s="36">
        <v>567000</v>
      </c>
      <c r="Q43" s="36">
        <v>262000</v>
      </c>
      <c r="R43" s="36">
        <v>936107</v>
      </c>
      <c r="S43" s="36">
        <v>1254954</v>
      </c>
      <c r="T43" s="86">
        <v>8594</v>
      </c>
      <c r="U43" s="86">
        <v>6687</v>
      </c>
      <c r="V43" s="86">
        <v>1304538</v>
      </c>
      <c r="W43" s="86">
        <v>1293180</v>
      </c>
      <c r="X43" s="86">
        <v>15686</v>
      </c>
      <c r="Y43" s="86">
        <v>998932</v>
      </c>
      <c r="Z43" s="86">
        <v>2793027</v>
      </c>
      <c r="AA43" s="87">
        <v>1932500</v>
      </c>
      <c r="AB43" s="88">
        <v>1721173</v>
      </c>
      <c r="AC43" s="103"/>
      <c r="AD43" s="125">
        <f t="shared" si="0"/>
        <v>1054420.5</v>
      </c>
      <c r="AK43" s="103"/>
    </row>
    <row r="44" spans="1:37" s="104" customFormat="1" ht="12" customHeight="1">
      <c r="A44" s="90" t="s">
        <v>39</v>
      </c>
      <c r="B44" s="44">
        <f aca="true" t="shared" si="9" ref="B44:R44">SUM(B33:B37)+B28</f>
        <v>3725000</v>
      </c>
      <c r="C44" s="44">
        <f t="shared" si="9"/>
        <v>3150000</v>
      </c>
      <c r="D44" s="44">
        <f t="shared" si="9"/>
        <v>2955000</v>
      </c>
      <c r="E44" s="44">
        <f t="shared" si="9"/>
        <v>3501000</v>
      </c>
      <c r="F44" s="44">
        <f t="shared" si="9"/>
        <v>3847000</v>
      </c>
      <c r="G44" s="44">
        <f t="shared" si="9"/>
        <v>4036000</v>
      </c>
      <c r="H44" s="44">
        <f t="shared" si="9"/>
        <v>3463000</v>
      </c>
      <c r="I44" s="44">
        <f t="shared" si="9"/>
        <v>3420000</v>
      </c>
      <c r="J44" s="44">
        <f t="shared" si="9"/>
        <v>4185000</v>
      </c>
      <c r="K44" s="44">
        <f t="shared" si="9"/>
        <v>3685000</v>
      </c>
      <c r="L44" s="44">
        <f t="shared" si="9"/>
        <v>3666000</v>
      </c>
      <c r="M44" s="44">
        <f t="shared" si="9"/>
        <v>4353000</v>
      </c>
      <c r="N44" s="44">
        <f t="shared" si="9"/>
        <v>4989000</v>
      </c>
      <c r="O44" s="44">
        <f t="shared" si="9"/>
        <v>4572000</v>
      </c>
      <c r="P44" s="45">
        <f t="shared" si="9"/>
        <v>4810000</v>
      </c>
      <c r="Q44" s="45">
        <f t="shared" si="9"/>
        <v>4885000</v>
      </c>
      <c r="R44" s="45">
        <f t="shared" si="9"/>
        <v>6127691.2043</v>
      </c>
      <c r="S44" s="45">
        <v>5840990</v>
      </c>
      <c r="T44" s="131">
        <f aca="true" t="shared" si="10" ref="T44:Y44">SUM(T33:T37)+T28</f>
        <v>6512170</v>
      </c>
      <c r="U44" s="131">
        <f t="shared" si="10"/>
        <v>6189199</v>
      </c>
      <c r="V44" s="131">
        <f t="shared" si="10"/>
        <v>5620973</v>
      </c>
      <c r="W44" s="131">
        <f t="shared" si="10"/>
        <v>6264038</v>
      </c>
      <c r="X44" s="131">
        <f t="shared" si="10"/>
        <v>6319655</v>
      </c>
      <c r="Y44" s="131">
        <f t="shared" si="10"/>
        <v>6446660</v>
      </c>
      <c r="Z44" s="131">
        <f>SUM(Z33:Z37)+Z28</f>
        <v>7252335</v>
      </c>
      <c r="AA44" s="132">
        <f>SUM(AA33:AA37)+AA28</f>
        <v>7277124</v>
      </c>
      <c r="AB44" s="133">
        <f>SUM(AB33:AB37)+AB28</f>
        <v>6462277</v>
      </c>
      <c r="AC44" s="103"/>
      <c r="AD44" s="134">
        <f t="shared" si="0"/>
        <v>6385083.5</v>
      </c>
      <c r="AK44" s="103"/>
    </row>
    <row r="45" spans="1:37" s="104" customFormat="1" ht="12" customHeight="1">
      <c r="A45" s="9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  <c r="S45" s="60"/>
      <c r="T45" s="135"/>
      <c r="U45" s="135"/>
      <c r="V45" s="135"/>
      <c r="W45" s="135"/>
      <c r="X45" s="135"/>
      <c r="Y45" s="135"/>
      <c r="Z45" s="135"/>
      <c r="AA45" s="136"/>
      <c r="AB45" s="137"/>
      <c r="AC45" s="103"/>
      <c r="AD45" s="125">
        <f t="shared" si="0"/>
        <v>0</v>
      </c>
      <c r="AK45" s="103"/>
    </row>
    <row r="46" spans="1:37" s="104" customFormat="1" ht="12" customHeight="1">
      <c r="A46" s="90" t="s">
        <v>40</v>
      </c>
      <c r="B46" s="44">
        <f aca="true" t="shared" si="11" ref="B46:R46">+B25-B44</f>
        <v>1373000</v>
      </c>
      <c r="C46" s="44">
        <f t="shared" si="11"/>
        <v>392000</v>
      </c>
      <c r="D46" s="44">
        <f t="shared" si="11"/>
        <v>371000</v>
      </c>
      <c r="E46" s="44">
        <f t="shared" si="11"/>
        <v>842000</v>
      </c>
      <c r="F46" s="44">
        <f t="shared" si="11"/>
        <v>643000</v>
      </c>
      <c r="G46" s="44">
        <f t="shared" si="11"/>
        <v>992000</v>
      </c>
      <c r="H46" s="44">
        <f t="shared" si="11"/>
        <v>501000</v>
      </c>
      <c r="I46" s="44">
        <f t="shared" si="11"/>
        <v>746000</v>
      </c>
      <c r="J46" s="44">
        <f t="shared" si="11"/>
        <v>868000</v>
      </c>
      <c r="K46" s="44">
        <f t="shared" si="11"/>
        <v>440000</v>
      </c>
      <c r="L46" s="44">
        <f t="shared" si="11"/>
        <v>431000</v>
      </c>
      <c r="M46" s="44">
        <f t="shared" si="11"/>
        <v>819000</v>
      </c>
      <c r="N46" s="44">
        <f t="shared" si="11"/>
        <v>769000</v>
      </c>
      <c r="O46" s="44">
        <f t="shared" si="11"/>
        <v>727000</v>
      </c>
      <c r="P46" s="45">
        <f t="shared" si="11"/>
        <v>476000</v>
      </c>
      <c r="Q46" s="45">
        <f t="shared" si="11"/>
        <v>660000</v>
      </c>
      <c r="R46" s="45">
        <f t="shared" si="11"/>
        <v>314709.79569999967</v>
      </c>
      <c r="S46" s="45">
        <v>791054</v>
      </c>
      <c r="T46" s="131">
        <f aca="true" t="shared" si="12" ref="T46:Y46">+T25-T44</f>
        <v>1163200</v>
      </c>
      <c r="U46" s="131">
        <f t="shared" si="12"/>
        <v>496801</v>
      </c>
      <c r="V46" s="131">
        <f t="shared" si="12"/>
        <v>1260823</v>
      </c>
      <c r="W46" s="131">
        <f t="shared" si="12"/>
        <v>864088</v>
      </c>
      <c r="X46" s="131">
        <f t="shared" si="12"/>
        <v>526637</v>
      </c>
      <c r="Y46" s="131">
        <f t="shared" si="12"/>
        <v>761953</v>
      </c>
      <c r="Z46" s="131">
        <f>+Z25-Z44</f>
        <v>658682</v>
      </c>
      <c r="AA46" s="132">
        <f>+AA25-AA44</f>
        <v>871291</v>
      </c>
      <c r="AB46" s="133">
        <f>+AB25-AB44</f>
        <v>1450118</v>
      </c>
      <c r="AC46" s="103"/>
      <c r="AD46" s="134">
        <f t="shared" si="0"/>
        <v>770923.9</v>
      </c>
      <c r="AK46" s="103"/>
    </row>
    <row r="47" spans="1:37" s="104" customFormat="1" ht="12" customHeight="1">
      <c r="A47" s="90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45"/>
      <c r="R47" s="45"/>
      <c r="S47" s="45"/>
      <c r="T47" s="131"/>
      <c r="U47" s="131"/>
      <c r="V47" s="131"/>
      <c r="W47" s="131"/>
      <c r="X47" s="131"/>
      <c r="Y47" s="131"/>
      <c r="Z47" s="131"/>
      <c r="AA47" s="132"/>
      <c r="AB47" s="133"/>
      <c r="AC47" s="103"/>
      <c r="AD47" s="125">
        <f t="shared" si="0"/>
        <v>0</v>
      </c>
      <c r="AK47" s="103"/>
    </row>
    <row r="48" spans="1:37" s="104" customFormat="1" ht="12" customHeight="1">
      <c r="A48" s="34" t="s">
        <v>13</v>
      </c>
      <c r="B48" s="35">
        <v>233300</v>
      </c>
      <c r="C48" s="35">
        <v>229600</v>
      </c>
      <c r="D48" s="35">
        <v>222900</v>
      </c>
      <c r="E48" s="35">
        <v>209200</v>
      </c>
      <c r="F48" s="35">
        <v>245800</v>
      </c>
      <c r="G48" s="35">
        <v>275300</v>
      </c>
      <c r="H48" s="35">
        <v>252600</v>
      </c>
      <c r="I48" s="35">
        <v>247500</v>
      </c>
      <c r="J48" s="35">
        <v>273000</v>
      </c>
      <c r="K48" s="35">
        <v>272900</v>
      </c>
      <c r="L48" s="35">
        <v>273200</v>
      </c>
      <c r="M48" s="35">
        <v>307600</v>
      </c>
      <c r="N48" s="35">
        <v>341900</v>
      </c>
      <c r="O48" s="35">
        <v>248800</v>
      </c>
      <c r="P48" s="35">
        <v>297300</v>
      </c>
      <c r="Q48" s="36">
        <f aca="true" t="shared" si="13" ref="Q48:X48">SUM(Q28/12)</f>
        <v>324000</v>
      </c>
      <c r="R48" s="36">
        <f t="shared" si="13"/>
        <v>378333</v>
      </c>
      <c r="S48" s="36">
        <f t="shared" si="13"/>
        <v>338673.4166666667</v>
      </c>
      <c r="T48" s="36">
        <f t="shared" si="13"/>
        <v>494108.0833333333</v>
      </c>
      <c r="U48" s="36">
        <f t="shared" si="13"/>
        <v>458910.1666666667</v>
      </c>
      <c r="V48" s="36">
        <f t="shared" si="13"/>
        <v>313809.5</v>
      </c>
      <c r="W48" s="36">
        <f t="shared" si="13"/>
        <v>367304.75</v>
      </c>
      <c r="X48" s="36">
        <f t="shared" si="13"/>
        <v>471416.4166666667</v>
      </c>
      <c r="Y48" s="36">
        <f>SUM(Y28/12)</f>
        <v>399203.8333333333</v>
      </c>
      <c r="Z48" s="86">
        <f>SUM(Z28/12)</f>
        <v>330862.75</v>
      </c>
      <c r="AA48" s="87">
        <f>SUM(AA28/12)</f>
        <v>410973.25</v>
      </c>
      <c r="AB48" s="88">
        <f>SUM(AB28/AB16)</f>
        <v>426213.3</v>
      </c>
      <c r="AC48" s="138"/>
      <c r="AD48" s="125">
        <f t="shared" si="0"/>
        <v>396359.5</v>
      </c>
      <c r="AK48" s="103"/>
    </row>
    <row r="49" spans="1:37" s="104" customFormat="1" ht="12" customHeight="1">
      <c r="A49" s="139" t="s">
        <v>14</v>
      </c>
      <c r="B49" s="55">
        <f>ROUND(+B46/B48,1)</f>
        <v>5.9</v>
      </c>
      <c r="C49" s="55">
        <f aca="true" t="shared" si="14" ref="C49:P49">ROUND(+C46/C48,1)</f>
        <v>1.7</v>
      </c>
      <c r="D49" s="55">
        <f t="shared" si="14"/>
        <v>1.7</v>
      </c>
      <c r="E49" s="55">
        <f t="shared" si="14"/>
        <v>4</v>
      </c>
      <c r="F49" s="55">
        <f t="shared" si="14"/>
        <v>2.6</v>
      </c>
      <c r="G49" s="55">
        <f t="shared" si="14"/>
        <v>3.6</v>
      </c>
      <c r="H49" s="55">
        <f t="shared" si="14"/>
        <v>2</v>
      </c>
      <c r="I49" s="55">
        <f t="shared" si="14"/>
        <v>3</v>
      </c>
      <c r="J49" s="55">
        <f t="shared" si="14"/>
        <v>3.2</v>
      </c>
      <c r="K49" s="55">
        <f t="shared" si="14"/>
        <v>1.6</v>
      </c>
      <c r="L49" s="55">
        <f t="shared" si="14"/>
        <v>1.6</v>
      </c>
      <c r="M49" s="55">
        <f t="shared" si="14"/>
        <v>2.7</v>
      </c>
      <c r="N49" s="55">
        <f t="shared" si="14"/>
        <v>2.2</v>
      </c>
      <c r="O49" s="55">
        <f t="shared" si="14"/>
        <v>2.9</v>
      </c>
      <c r="P49" s="55">
        <f t="shared" si="14"/>
        <v>1.6</v>
      </c>
      <c r="Q49" s="56">
        <f aca="true" t="shared" si="15" ref="Q49:AB49">ROUND(+Q46/Q48,1)</f>
        <v>2</v>
      </c>
      <c r="R49" s="56">
        <f t="shared" si="15"/>
        <v>0.8</v>
      </c>
      <c r="S49" s="56">
        <f t="shared" si="15"/>
        <v>2.3</v>
      </c>
      <c r="T49" s="140">
        <f t="shared" si="15"/>
        <v>2.4</v>
      </c>
      <c r="U49" s="140">
        <f t="shared" si="15"/>
        <v>1.1</v>
      </c>
      <c r="V49" s="140">
        <f aca="true" t="shared" si="16" ref="V49:AA49">ROUND(+V46/V48,1)</f>
        <v>4</v>
      </c>
      <c r="W49" s="140">
        <f t="shared" si="16"/>
        <v>2.4</v>
      </c>
      <c r="X49" s="140">
        <f t="shared" si="16"/>
        <v>1.1</v>
      </c>
      <c r="Y49" s="140">
        <f t="shared" si="16"/>
        <v>1.9</v>
      </c>
      <c r="Z49" s="140">
        <f t="shared" si="16"/>
        <v>2</v>
      </c>
      <c r="AA49" s="141">
        <f t="shared" si="16"/>
        <v>2.1</v>
      </c>
      <c r="AB49" s="33">
        <f t="shared" si="15"/>
        <v>3.4</v>
      </c>
      <c r="AC49" s="138"/>
      <c r="AD49" s="125">
        <f t="shared" si="0"/>
        <v>2</v>
      </c>
      <c r="AK49" s="103"/>
    </row>
    <row r="50" spans="1:37" s="104" customFormat="1" ht="12" customHeight="1" thickBot="1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8"/>
      <c r="L50" s="97"/>
      <c r="M50" s="142"/>
      <c r="N50" s="98"/>
      <c r="O50" s="98"/>
      <c r="P50" s="98"/>
      <c r="Q50" s="98"/>
      <c r="R50" s="98"/>
      <c r="S50" s="98"/>
      <c r="T50" s="143"/>
      <c r="U50" s="143"/>
      <c r="V50" s="143"/>
      <c r="W50" s="143"/>
      <c r="X50" s="143"/>
      <c r="Y50" s="143"/>
      <c r="Z50" s="143"/>
      <c r="AA50" s="144"/>
      <c r="AB50" s="145"/>
      <c r="AC50" s="146"/>
      <c r="AD50" s="167">
        <f t="shared" si="0"/>
        <v>0</v>
      </c>
      <c r="AK50" s="103"/>
    </row>
    <row r="51" spans="1:37" s="104" customFormat="1" ht="12" customHeight="1">
      <c r="A51" s="48" t="s">
        <v>47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146"/>
      <c r="AC51" s="103"/>
      <c r="AD51" s="103"/>
      <c r="AK51" s="103"/>
    </row>
    <row r="52" spans="1:38" s="104" customFormat="1" ht="12" customHeight="1">
      <c r="A52" s="4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C52" s="103"/>
      <c r="AD52" s="103"/>
      <c r="AL52" s="103"/>
    </row>
    <row r="53" spans="1:38" s="104" customFormat="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C53" s="103"/>
      <c r="AD53" s="103"/>
      <c r="AL53" s="103"/>
    </row>
  </sheetData>
  <sheetProtection selectLockedCells="1"/>
  <mergeCells count="2">
    <mergeCell ref="A13:H13"/>
    <mergeCell ref="Z8:AD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4" r:id="rId2"/>
  <headerFooter alignWithMargins="0">
    <oddFooter>&amp;L&amp;8&amp;D&amp;C&amp;Z&amp;F&amp;R&amp;A</oddFooter>
  </headerFooter>
  <colBreaks count="1" manualBreakCount="1">
    <brk id="3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D12" sqref="D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Sylvia Mphahlele</cp:lastModifiedBy>
  <cp:lastPrinted>2024-02-22T10:17:13Z</cp:lastPrinted>
  <dcterms:created xsi:type="dcterms:W3CDTF">2001-11-06T11:30:11Z</dcterms:created>
  <dcterms:modified xsi:type="dcterms:W3CDTF">2024-03-20T07:07:51Z</dcterms:modified>
  <cp:category/>
  <cp:version/>
  <cp:contentType/>
  <cp:contentStatus/>
</cp:coreProperties>
</file>