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320" windowHeight="8115" tabRatio="898" firstSheet="1" activeTab="1"/>
  </bookViews>
  <sheets>
    <sheet name="Opskrif Notas" sheetId="1" state="hidden" r:id="rId1"/>
    <sheet name="Eng.Afr" sheetId="2" r:id="rId2"/>
  </sheets>
  <externalReferences>
    <externalReference r:id="rId5"/>
    <externalReference r:id="rId6"/>
    <externalReference r:id="rId7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<sst xmlns="http://schemas.openxmlformats.org/spreadsheetml/2006/main" count="151" uniqueCount="117">
  <si>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</si>
  <si>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</si>
  <si>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</si>
  <si>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</si>
  <si>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</si>
  <si>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</si>
  <si>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</si>
  <si>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</si>
  <si>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</si>
  <si>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</si>
  <si>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</si>
  <si>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</si>
  <si>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</si>
  <si>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</si>
  <si>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</si>
  <si>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</si>
  <si>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</si>
  <si>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</si>
  <si>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</si>
  <si>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</si>
  <si>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</si>
  <si>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</si>
  <si>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</si>
  <si>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</si>
  <si>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</si>
  <si>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</si>
  <si>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</si>
  <si>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</si>
  <si>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</si>
  <si>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</si>
  <si>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</si>
  <si>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</si>
  <si>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</si>
  <si>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</si>
  <si>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</si>
  <si>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</si>
  <si>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</si>
  <si>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</si>
  <si>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</si>
  <si>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</si>
  <si>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</si>
  <si>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</si>
  <si>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</si>
  <si>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</si>
  <si>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</si>
  <si>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</si>
  <si>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</si>
  <si>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</si>
  <si>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</si>
  <si>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</si>
  <si>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</si>
  <si>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</si>
  <si>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</si>
  <si>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</si>
  <si>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</si>
  <si>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</si>
  <si>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</si>
  <si>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</si>
  <si>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</si>
  <si>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</si>
  <si>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</si>
  <si>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</si>
  <si>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</si>
  <si>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</si>
  <si>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</si>
  <si>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</si>
  <si>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</si>
  <si>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</si>
  <si>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</si>
  <si>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</si>
  <si>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</si>
  <si>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</si>
  <si>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</si>
  <si>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</si>
  <si>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</si>
  <si>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</si>
  <si>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</si>
  <si>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</si>
  <si>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</si>
  <si>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</si>
  <si>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</si>
  <si>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</si>
  <si>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</si>
  <si>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</si>
  <si>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</si>
  <si>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</si>
  <si>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</si>
  <si>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</si>
  <si>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</si>
  <si>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</si>
  <si>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ENGELS/AFRIKAANS</t>
  </si>
  <si>
    <t>Publikasie Opskrif</t>
  </si>
  <si>
    <t>Publikasie Notas English</t>
  </si>
  <si>
    <t>Publikasie Notas Afrikaans</t>
  </si>
  <si>
    <t>ENGELS/TSWANA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</si>
  <si>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</si>
  <si>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</si>
  <si>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</si>
  <si>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</si>
  <si>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</si>
  <si>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</si>
  <si>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</si>
  <si>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Kgorosodithoto ya bantshadikuno go tswa dipolaseng ka tlhamalalo (tono).</t>
  </si>
  <si>
    <t>Selekana le mmidi.</t>
  </si>
  <si>
    <t>Umkhiqizi uthumela ukudla okusuka ngqo emapulazini(ithani)</t>
  </si>
  <si>
    <t>Okulinganiswa nommbila.</t>
  </si>
  <si>
    <t xml:space="preserve">Monthly announcement of data / Maandelikse bekendmaking van data (1) </t>
  </si>
  <si>
    <t>Monthly announcement of data / Kitsiso ya kgwedi le kgwedi ya tshedimosetso (1)</t>
  </si>
  <si>
    <t>Monthly announcement of data / Izimemezelo zemininingwane zanyangazonke (1)</t>
  </si>
  <si>
    <t>2018/19 Year (May - April) FINAL / Unyaka ka- 2018/19 (KuMeyi - Ku-Aphreli) ZOKUGCINA (2)</t>
  </si>
  <si>
    <t>2019/20 Year (May - Apr) FINAL / 2019/20 Jaar (Mei - Apr) FINAAL (2)</t>
  </si>
  <si>
    <t>2019/20 Year (May - Apr) / 2019/20 Jaar (Mei - Apr) (2)</t>
  </si>
  <si>
    <t>2019/20 Year (May - April) FINAL / Ngwaga wa 2019/20 (Motsheganong  - Moranang) BOFELO / BOKHOTLO (2)</t>
  </si>
  <si>
    <t xml:space="preserve">2019/20 Year (May - April) / Unyaka ka-2019/20 (KuMeyi - Ku-Aphreli) (2) </t>
  </si>
  <si>
    <t>2019/20 Year (May - April) / Ngwaga wa 2019/20 (Motsheganong - Moranang) (2)</t>
  </si>
  <si>
    <t xml:space="preserve">(f) Onaangewende voorraad (a+b-c-d-e) </t>
  </si>
  <si>
    <t>Preliminary/Voorlopig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</si>
</sst>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77" fontId="0" fillId="0" borderId="0" xfId="58" applyNumberFormat="1" applyFont="1" applyFill="1" applyBorder="1" applyAlignment="1">
      <alignment vertical="center"/>
      <protection/>
    </xf>
    <xf numFmtId="177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72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7" fillId="0" borderId="19" xfId="58" applyFont="1" applyFill="1" applyBorder="1" applyAlignment="1">
      <alignment horizontal="right" vertical="center"/>
      <protection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49" fontId="8" fillId="0" borderId="52" xfId="58" applyNumberFormat="1" applyFont="1" applyFill="1" applyBorder="1" applyAlignment="1" quotePrefix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17" fontId="8" fillId="0" borderId="45" xfId="58" applyNumberFormat="1" applyFont="1" applyFill="1" applyBorder="1" applyAlignment="1">
      <alignment horizontal="center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142875</xdr:rowOff>
    </xdr:from>
    <xdr:to>
      <xdr:col>2</xdr:col>
      <xdr:colOff>4067175</xdr:colOff>
      <xdr:row>7</xdr:row>
      <xdr:rowOff>66675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42875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Mielies\Mielies%20Langsta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Mielies\Mieli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Mielies\Mielies%20Langstaat%20Vorige%20Seiso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  <sheetDataSet>
      <sheetData sheetId="1">
        <row r="8">
          <cell r="E8" t="str">
            <v>Jun 2020</v>
          </cell>
        </row>
        <row r="9">
          <cell r="E9" t="str">
            <v>Jul 2020</v>
          </cell>
        </row>
        <row r="23">
          <cell r="C23" t="str">
            <v>1 May/Mei 2020</v>
          </cell>
          <cell r="D23" t="str">
            <v>1 May/Mei 2019</v>
          </cell>
        </row>
        <row r="24">
          <cell r="C24" t="str">
            <v>1 Jun 2020</v>
          </cell>
        </row>
        <row r="25">
          <cell r="C25" t="str">
            <v>1 Jul 2020</v>
          </cell>
        </row>
        <row r="39">
          <cell r="C39" t="str">
            <v>30 Jun 2020</v>
          </cell>
        </row>
        <row r="40">
          <cell r="C40" t="str">
            <v>31 Jul 2020</v>
          </cell>
          <cell r="D40" t="str">
            <v>31 Jul 2019</v>
          </cell>
        </row>
        <row r="55">
          <cell r="C55" t="str">
            <v>May/Mei - Jul 2020</v>
          </cell>
          <cell r="D55" t="str">
            <v>Prog.May/Mei - Jul 2020</v>
          </cell>
          <cell r="F55" t="str">
            <v>Prog.May/Mei - Jul 2019</v>
          </cell>
        </row>
        <row r="70">
          <cell r="D70" t="str">
            <v>May/Mei - Jul 2019</v>
          </cell>
        </row>
        <row r="85">
          <cell r="C85" t="str">
            <v>May - July 2020</v>
          </cell>
          <cell r="I85" t="str">
            <v>Mei - Julie 2020</v>
          </cell>
        </row>
        <row r="108">
          <cell r="D108" t="str">
            <v>March 2020</v>
          </cell>
        </row>
        <row r="109">
          <cell r="D109" t="str">
            <v>April 2020</v>
          </cell>
        </row>
        <row r="121">
          <cell r="D121" t="str">
            <v>Maart 2020</v>
          </cell>
        </row>
        <row r="122">
          <cell r="D122" t="str">
            <v>April 2020</v>
          </cell>
        </row>
      </sheetData>
      <sheetData sheetId="4">
        <row r="1">
          <cell r="AQ1" t="str">
            <v>SMD-082020</v>
          </cell>
        </row>
        <row r="5">
          <cell r="AQ5">
            <v>44069</v>
          </cell>
        </row>
        <row r="11">
          <cell r="G11">
            <v>524367</v>
          </cell>
          <cell r="H11">
            <v>816797</v>
          </cell>
          <cell r="J11">
            <v>1606581</v>
          </cell>
          <cell r="K11">
            <v>2328891</v>
          </cell>
          <cell r="AN11">
            <v>473964</v>
          </cell>
          <cell r="AO11">
            <v>526637</v>
          </cell>
        </row>
        <row r="14">
          <cell r="G14">
            <v>1733949</v>
          </cell>
          <cell r="H14">
            <v>2284148</v>
          </cell>
          <cell r="J14">
            <v>3377214</v>
          </cell>
          <cell r="K14">
            <v>2010240</v>
          </cell>
          <cell r="AN14">
            <v>5712212</v>
          </cell>
          <cell r="AO14">
            <v>5147882</v>
          </cell>
        </row>
        <row r="15">
          <cell r="G15">
            <v>0</v>
          </cell>
          <cell r="H15">
            <v>0</v>
          </cell>
          <cell r="J15">
            <v>0</v>
          </cell>
          <cell r="K15">
            <v>0</v>
          </cell>
          <cell r="AN15">
            <v>0</v>
          </cell>
          <cell r="AO15">
            <v>0</v>
          </cell>
        </row>
        <row r="19">
          <cell r="G19">
            <v>457156</v>
          </cell>
          <cell r="H19">
            <v>57228</v>
          </cell>
          <cell r="J19">
            <v>458788</v>
          </cell>
          <cell r="K19">
            <v>52797</v>
          </cell>
          <cell r="AN19">
            <v>1335157</v>
          </cell>
          <cell r="AO19">
            <v>163372</v>
          </cell>
        </row>
        <row r="20">
          <cell r="G20">
            <v>43124</v>
          </cell>
          <cell r="H20">
            <v>392198</v>
          </cell>
          <cell r="J20">
            <v>114217</v>
          </cell>
          <cell r="K20">
            <v>335517</v>
          </cell>
          <cell r="AN20">
            <v>177841</v>
          </cell>
          <cell r="AO20">
            <v>1143344</v>
          </cell>
        </row>
        <row r="21">
          <cell r="G21">
            <v>1035</v>
          </cell>
          <cell r="H21">
            <v>521</v>
          </cell>
          <cell r="J21">
            <v>1060</v>
          </cell>
          <cell r="K21">
            <v>611</v>
          </cell>
          <cell r="AN21">
            <v>2916</v>
          </cell>
          <cell r="AO21">
            <v>1737</v>
          </cell>
        </row>
        <row r="22">
          <cell r="G22">
            <v>0</v>
          </cell>
          <cell r="H22">
            <v>0</v>
          </cell>
          <cell r="J22">
            <v>0</v>
          </cell>
          <cell r="K22">
            <v>0</v>
          </cell>
          <cell r="AN22">
            <v>0</v>
          </cell>
          <cell r="AO22">
            <v>0</v>
          </cell>
        </row>
        <row r="23">
          <cell r="G23">
            <v>446</v>
          </cell>
          <cell r="H23">
            <v>2742</v>
          </cell>
          <cell r="J23">
            <v>682</v>
          </cell>
          <cell r="K23">
            <v>2382</v>
          </cell>
          <cell r="AN23">
            <v>1865</v>
          </cell>
          <cell r="AO23">
            <v>7721</v>
          </cell>
        </row>
        <row r="24">
          <cell r="G24">
            <v>1705</v>
          </cell>
          <cell r="H24">
            <v>5097</v>
          </cell>
          <cell r="J24">
            <v>317</v>
          </cell>
          <cell r="K24">
            <v>5424</v>
          </cell>
          <cell r="AN24">
            <v>4295</v>
          </cell>
          <cell r="AO24">
            <v>18404</v>
          </cell>
        </row>
        <row r="28">
          <cell r="G28">
            <v>19268</v>
          </cell>
          <cell r="H28">
            <v>4868</v>
          </cell>
          <cell r="J28">
            <v>14927</v>
          </cell>
          <cell r="K28">
            <v>4317</v>
          </cell>
          <cell r="AN28">
            <v>49878</v>
          </cell>
          <cell r="AO28">
            <v>16055</v>
          </cell>
        </row>
        <row r="29">
          <cell r="G29">
            <v>135</v>
          </cell>
          <cell r="H29">
            <v>2956</v>
          </cell>
          <cell r="J29">
            <v>71</v>
          </cell>
          <cell r="K29">
            <v>3298</v>
          </cell>
          <cell r="AN29">
            <v>317</v>
          </cell>
          <cell r="AO29">
            <v>9661</v>
          </cell>
        </row>
        <row r="31">
          <cell r="G31">
            <v>105489</v>
          </cell>
          <cell r="H31">
            <v>33295</v>
          </cell>
          <cell r="J31">
            <v>65518</v>
          </cell>
          <cell r="K31">
            <v>27861</v>
          </cell>
          <cell r="AN31">
            <v>262082</v>
          </cell>
          <cell r="AO31">
            <v>100603</v>
          </cell>
        </row>
        <row r="32">
          <cell r="G32">
            <v>20014</v>
          </cell>
          <cell r="H32">
            <v>274109</v>
          </cell>
          <cell r="J32">
            <v>0</v>
          </cell>
          <cell r="K32">
            <v>359269</v>
          </cell>
          <cell r="AN32">
            <v>20014</v>
          </cell>
          <cell r="AO32">
            <v>675223</v>
          </cell>
        </row>
        <row r="35">
          <cell r="G35">
            <v>2531</v>
          </cell>
          <cell r="H35">
            <v>1987</v>
          </cell>
          <cell r="J35">
            <v>2692</v>
          </cell>
          <cell r="K35">
            <v>1716</v>
          </cell>
          <cell r="AN35">
            <v>1295</v>
          </cell>
          <cell r="AO35">
            <v>1094</v>
          </cell>
        </row>
        <row r="36">
          <cell r="G36">
            <v>832</v>
          </cell>
          <cell r="H36">
            <v>-2947</v>
          </cell>
          <cell r="J36">
            <v>5476</v>
          </cell>
          <cell r="K36">
            <v>-5174</v>
          </cell>
          <cell r="AN36">
            <v>10469</v>
          </cell>
          <cell r="AO36">
            <v>-13808</v>
          </cell>
        </row>
        <row r="42">
          <cell r="G42">
            <v>1412701</v>
          </cell>
          <cell r="H42">
            <v>2116391</v>
          </cell>
          <cell r="J42">
            <v>3838016</v>
          </cell>
          <cell r="K42">
            <v>3311650</v>
          </cell>
          <cell r="AN42">
            <v>3838016</v>
          </cell>
          <cell r="AO42">
            <v>3311650</v>
          </cell>
        </row>
        <row r="43">
          <cell r="G43">
            <v>193880</v>
          </cell>
          <cell r="H43">
            <v>212500</v>
          </cell>
          <cell r="J43">
            <v>482031</v>
          </cell>
          <cell r="K43">
            <v>239463</v>
          </cell>
          <cell r="AN43">
            <v>482031</v>
          </cell>
          <cell r="AO43">
            <v>239463</v>
          </cell>
        </row>
        <row r="46">
          <cell r="G46">
            <v>0</v>
          </cell>
          <cell r="H46">
            <v>0</v>
          </cell>
          <cell r="J46">
            <v>0</v>
          </cell>
          <cell r="K46">
            <v>0</v>
          </cell>
          <cell r="AN46">
            <v>0</v>
          </cell>
          <cell r="AO46">
            <v>0</v>
          </cell>
        </row>
        <row r="47">
          <cell r="G47">
            <v>0</v>
          </cell>
          <cell r="H47">
            <v>0</v>
          </cell>
          <cell r="J47">
            <v>0</v>
          </cell>
          <cell r="K47">
            <v>0</v>
          </cell>
          <cell r="AN47">
            <v>0</v>
          </cell>
          <cell r="AO47">
            <v>0</v>
          </cell>
        </row>
        <row r="48">
          <cell r="G48">
            <v>0</v>
          </cell>
          <cell r="H48">
            <v>0</v>
          </cell>
          <cell r="J48">
            <v>0</v>
          </cell>
          <cell r="K48">
            <v>0</v>
          </cell>
          <cell r="AN48">
            <v>0</v>
          </cell>
          <cell r="AO48">
            <v>0</v>
          </cell>
        </row>
        <row r="50">
          <cell r="G50">
            <v>0</v>
          </cell>
          <cell r="H50">
            <v>0</v>
          </cell>
          <cell r="J50">
            <v>0</v>
          </cell>
          <cell r="K50">
            <v>0</v>
          </cell>
          <cell r="AN50">
            <v>0</v>
          </cell>
          <cell r="AO50">
            <v>0</v>
          </cell>
        </row>
        <row r="55">
          <cell r="E55">
            <v>48476</v>
          </cell>
          <cell r="G55">
            <v>82264</v>
          </cell>
        </row>
        <row r="56">
          <cell r="E56">
            <v>82765</v>
          </cell>
          <cell r="G56">
            <v>134227</v>
          </cell>
        </row>
        <row r="57">
          <cell r="E57">
            <v>5712212</v>
          </cell>
          <cell r="G57">
            <v>5147882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1 month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rt"/>
      <sheetName val="Apr"/>
      <sheetName val="Finaal"/>
    </sheetNames>
    <sheetDataSet>
      <sheetData sheetId="0">
        <row r="4">
          <cell r="B4" t="str">
            <v>Monthly announcement of data / Maandelikse bekendmaking van data (1) </v>
          </cell>
        </row>
        <row r="5">
          <cell r="B5" t="str">
            <v>2020/21 Year (May - Apr) / 2020/21 Jaar (Mei - Apr) (2)</v>
          </cell>
        </row>
        <row r="8">
          <cell r="C8" t="str">
            <v>Producer deliveries directly from farms (ton):</v>
          </cell>
        </row>
        <row r="9">
          <cell r="C9" t="str">
            <v>Maize equivalent.</v>
          </cell>
        </row>
        <row r="10">
          <cell r="C10" t="str">
            <v>Processed for drinkable alcohol included.</v>
          </cell>
        </row>
        <row r="11">
          <cell r="C11" t="str">
            <v>Also refer to general footnotes.</v>
          </cell>
        </row>
        <row r="14">
          <cell r="C14" t="str">
            <v>Produsentelewerings direk vanaf plase (ton):</v>
          </cell>
        </row>
        <row r="15">
          <cell r="C15" t="str">
            <v>Mielie ekwivalent.</v>
          </cell>
        </row>
        <row r="16">
          <cell r="C16" t="str">
            <v>Verwerk vir drinkbare alkohol ingesluit.</v>
          </cell>
        </row>
        <row r="17">
          <cell r="C17" t="str">
            <v>Verwys ook na algemene voetnotas.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  <sheetDataSet>
      <sheetData sheetId="4">
        <row r="11">
          <cell r="AN11">
            <v>1798998</v>
          </cell>
          <cell r="AO11">
            <v>864088</v>
          </cell>
        </row>
        <row r="14">
          <cell r="AN14">
            <v>2913211</v>
          </cell>
          <cell r="AO14">
            <v>4365665</v>
          </cell>
        </row>
        <row r="15">
          <cell r="AN15">
            <v>0</v>
          </cell>
          <cell r="AO15">
            <v>131399</v>
          </cell>
        </row>
        <row r="19">
          <cell r="AN19">
            <v>1204541</v>
          </cell>
          <cell r="AO19">
            <v>154023</v>
          </cell>
        </row>
        <row r="20">
          <cell r="AN20">
            <v>92425</v>
          </cell>
          <cell r="AO20">
            <v>1263050</v>
          </cell>
        </row>
        <row r="21">
          <cell r="AN21">
            <v>2571</v>
          </cell>
          <cell r="AO21">
            <v>2762</v>
          </cell>
        </row>
        <row r="22">
          <cell r="AN22">
            <v>0</v>
          </cell>
          <cell r="AO22">
            <v>0</v>
          </cell>
        </row>
        <row r="23">
          <cell r="AN23">
            <v>2157</v>
          </cell>
          <cell r="AO23">
            <v>5110</v>
          </cell>
        </row>
        <row r="24">
          <cell r="AN24">
            <v>3812</v>
          </cell>
          <cell r="AO24">
            <v>21240</v>
          </cell>
        </row>
        <row r="28">
          <cell r="AN28">
            <v>49042</v>
          </cell>
          <cell r="AO28">
            <v>21160</v>
          </cell>
        </row>
        <row r="29">
          <cell r="AN29">
            <v>167</v>
          </cell>
          <cell r="AO29">
            <v>11927</v>
          </cell>
        </row>
        <row r="31">
          <cell r="AN31">
            <v>110917</v>
          </cell>
          <cell r="AO31">
            <v>78796</v>
          </cell>
        </row>
        <row r="32">
          <cell r="AN32">
            <v>71482</v>
          </cell>
          <cell r="AO32">
            <v>6949</v>
          </cell>
        </row>
        <row r="35">
          <cell r="AN35">
            <v>190</v>
          </cell>
          <cell r="AO35">
            <v>956</v>
          </cell>
        </row>
        <row r="36">
          <cell r="AN36">
            <v>-2950</v>
          </cell>
          <cell r="AO36">
            <v>1032</v>
          </cell>
        </row>
        <row r="42">
          <cell r="AN42">
            <v>2821336</v>
          </cell>
          <cell r="AO42">
            <v>3459105</v>
          </cell>
        </row>
        <row r="43">
          <cell r="AN43">
            <v>356519</v>
          </cell>
          <cell r="AO43">
            <v>335042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1">
      <selection activeCell="M16" sqref="M16"/>
    </sheetView>
  </sheetViews>
  <sheetFormatPr defaultColWidth="9.33203125" defaultRowHeight="12.75"/>
  <cols>
    <col min="6" max="6" width="11.33203125" style="0" customWidth="1"/>
  </cols>
  <sheetData>
    <row r="2" ht="21">
      <c r="A2" s="157" t="s">
        <v>90</v>
      </c>
    </row>
    <row r="3" ht="15" customHeight="1">
      <c r="A3" s="158" t="s">
        <v>91</v>
      </c>
    </row>
    <row r="4" spans="2:14" ht="15" customHeight="1">
      <c r="B4" s="159" t="s">
        <v>106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ht="15" customHeight="1">
      <c r="B5" s="214" t="s">
        <v>111</v>
      </c>
    </row>
    <row r="6" spans="2:14" ht="15" customHeight="1">
      <c r="B6" s="214" t="s">
        <v>110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4" ht="15" customHeight="1">
      <c r="A7" s="158" t="s">
        <v>92</v>
      </c>
      <c r="J7" s="158"/>
      <c r="N7" s="158"/>
    </row>
    <row r="8" spans="2:26" ht="15" customHeight="1">
      <c r="B8" s="162" t="s">
        <v>32</v>
      </c>
      <c r="C8" s="173" t="s">
        <v>86</v>
      </c>
      <c r="D8" s="163"/>
      <c r="E8" s="163"/>
      <c r="F8" s="163"/>
      <c r="G8" s="163"/>
      <c r="H8" s="163"/>
      <c r="I8" s="163"/>
      <c r="J8" s="163"/>
      <c r="K8" s="163"/>
      <c r="L8" s="164"/>
      <c r="M8" s="165"/>
      <c r="N8" s="165"/>
      <c r="O8" s="165"/>
      <c r="P8" s="162"/>
      <c r="Q8" s="162"/>
      <c r="R8" s="162"/>
      <c r="X8" s="162"/>
      <c r="Y8" s="162"/>
      <c r="Z8" s="162"/>
    </row>
    <row r="9" spans="2:26" ht="15" customHeight="1">
      <c r="B9" s="166" t="s">
        <v>34</v>
      </c>
      <c r="C9" s="173" t="s">
        <v>33</v>
      </c>
      <c r="D9" s="163"/>
      <c r="E9" s="163"/>
      <c r="F9" s="163"/>
      <c r="G9" s="163"/>
      <c r="H9" s="163"/>
      <c r="I9" s="163"/>
      <c r="J9" s="163"/>
      <c r="K9" s="163"/>
      <c r="L9" s="165"/>
      <c r="M9" s="162"/>
      <c r="N9" s="162"/>
      <c r="O9" s="165"/>
      <c r="P9" s="165"/>
      <c r="Q9" s="162"/>
      <c r="R9" s="162"/>
      <c r="X9" s="167"/>
      <c r="Y9" s="167"/>
      <c r="Z9" s="167"/>
    </row>
    <row r="10" spans="2:26" ht="15" customHeight="1">
      <c r="B10" s="166" t="s">
        <v>73</v>
      </c>
      <c r="C10" s="163" t="s">
        <v>82</v>
      </c>
      <c r="D10" s="163"/>
      <c r="E10" s="163"/>
      <c r="F10" s="163"/>
      <c r="G10" s="163"/>
      <c r="H10" s="163"/>
      <c r="I10" s="163"/>
      <c r="J10" s="163"/>
      <c r="K10" s="163"/>
      <c r="L10" s="165"/>
      <c r="M10" s="162"/>
      <c r="N10" s="162"/>
      <c r="O10" s="165"/>
      <c r="P10" s="165"/>
      <c r="Q10" s="162"/>
      <c r="R10" s="162"/>
      <c r="X10" s="167"/>
      <c r="Y10" s="167"/>
      <c r="Z10" s="167"/>
    </row>
    <row r="11" spans="2:26" ht="15" customHeight="1">
      <c r="B11" s="169"/>
      <c r="C11" s="163" t="s">
        <v>84</v>
      </c>
      <c r="D11" s="163"/>
      <c r="E11" s="163"/>
      <c r="F11" s="163"/>
      <c r="G11" s="168"/>
      <c r="H11" s="233"/>
      <c r="I11" s="233"/>
      <c r="J11" s="233"/>
      <c r="K11" s="233"/>
      <c r="L11" s="169"/>
      <c r="M11" s="170"/>
      <c r="N11" s="170"/>
      <c r="O11" s="170"/>
      <c r="P11" s="170"/>
      <c r="Q11" s="170"/>
      <c r="R11" s="170"/>
      <c r="X11" s="170"/>
      <c r="Y11" s="170"/>
      <c r="Z11" s="170"/>
    </row>
    <row r="12" ht="15" customHeight="1">
      <c r="C12" s="171"/>
    </row>
    <row r="13" spans="1:3" ht="15" customHeight="1">
      <c r="A13" s="158" t="s">
        <v>93</v>
      </c>
      <c r="C13" s="172"/>
    </row>
    <row r="14" spans="2:11" ht="15" customHeight="1">
      <c r="B14" s="162" t="s">
        <v>32</v>
      </c>
      <c r="C14" s="173" t="s">
        <v>87</v>
      </c>
      <c r="D14" s="163"/>
      <c r="E14" s="163"/>
      <c r="F14" s="163"/>
      <c r="G14" s="163"/>
      <c r="H14" s="163"/>
      <c r="I14" s="163"/>
      <c r="J14" s="163"/>
      <c r="K14" s="163"/>
    </row>
    <row r="15" spans="2:11" ht="15" customHeight="1">
      <c r="B15" s="166" t="s">
        <v>34</v>
      </c>
      <c r="C15" s="173" t="s">
        <v>35</v>
      </c>
      <c r="D15" s="163"/>
      <c r="E15" s="163"/>
      <c r="F15" s="163"/>
      <c r="G15" s="163"/>
      <c r="H15" s="163"/>
      <c r="I15" s="163"/>
      <c r="J15" s="163"/>
      <c r="K15" s="163"/>
    </row>
    <row r="16" spans="2:11" ht="15" customHeight="1">
      <c r="B16" s="166" t="s">
        <v>73</v>
      </c>
      <c r="C16" s="173" t="s">
        <v>83</v>
      </c>
      <c r="D16" s="163"/>
      <c r="E16" s="163"/>
      <c r="F16" s="163"/>
      <c r="G16" s="163"/>
      <c r="H16" s="163"/>
      <c r="I16" s="163"/>
      <c r="J16" s="163"/>
      <c r="K16" s="163"/>
    </row>
    <row r="17" spans="2:11" ht="12.75">
      <c r="B17" s="166"/>
      <c r="C17" s="163" t="s">
        <v>85</v>
      </c>
      <c r="D17" s="168"/>
      <c r="E17" s="168"/>
      <c r="F17" s="168"/>
      <c r="G17" s="168"/>
      <c r="H17" s="168"/>
      <c r="I17" s="168"/>
      <c r="J17" s="168"/>
      <c r="K17" s="168"/>
    </row>
    <row r="18" spans="4:6" ht="12.75">
      <c r="D18" s="170"/>
      <c r="E18" s="170"/>
      <c r="F18" s="170"/>
    </row>
    <row r="19" ht="21">
      <c r="A19" s="157" t="s">
        <v>94</v>
      </c>
    </row>
    <row r="20" ht="15">
      <c r="A20" s="158" t="s">
        <v>91</v>
      </c>
    </row>
    <row r="21" spans="2:8" ht="12.75">
      <c r="B21" s="175" t="s">
        <v>107</v>
      </c>
      <c r="C21" s="176"/>
      <c r="D21" s="176"/>
      <c r="E21" s="176"/>
      <c r="F21" s="176"/>
      <c r="G21" s="176"/>
      <c r="H21" s="176"/>
    </row>
    <row r="22" spans="2:8" ht="12.75">
      <c r="B22" s="175" t="s">
        <v>114</v>
      </c>
      <c r="C22" s="175"/>
      <c r="D22" s="175"/>
      <c r="E22" s="175"/>
      <c r="F22" s="175"/>
      <c r="G22" s="175"/>
      <c r="H22" s="175"/>
    </row>
    <row r="23" spans="2:8" ht="12.75">
      <c r="B23" s="175" t="s">
        <v>112</v>
      </c>
      <c r="C23" s="175"/>
      <c r="D23" s="175"/>
      <c r="E23" s="175"/>
      <c r="F23" s="175"/>
      <c r="G23" s="175"/>
      <c r="H23" s="175"/>
    </row>
    <row r="24" spans="2:8" ht="12.75">
      <c r="B24" s="175"/>
      <c r="C24" s="175"/>
      <c r="D24" s="175"/>
      <c r="E24" s="175"/>
      <c r="F24" s="175"/>
      <c r="G24" s="175"/>
      <c r="H24" s="175"/>
    </row>
    <row r="25" spans="1:14" ht="15">
      <c r="A25" s="158" t="s">
        <v>95</v>
      </c>
      <c r="J25" s="158"/>
      <c r="N25" s="158"/>
    </row>
    <row r="26" spans="3:7" ht="15">
      <c r="C26" s="158" t="s">
        <v>96</v>
      </c>
      <c r="G26" s="158"/>
    </row>
    <row r="27" spans="2:8" ht="12.75">
      <c r="B27" s="162" t="s">
        <v>32</v>
      </c>
      <c r="C27" s="177" t="s">
        <v>102</v>
      </c>
      <c r="D27" s="177"/>
      <c r="E27" s="177"/>
      <c r="F27" s="177"/>
      <c r="G27" s="177"/>
      <c r="H27" s="177"/>
    </row>
    <row r="28" spans="2:8" ht="12.75">
      <c r="B28" s="178" t="s">
        <v>34</v>
      </c>
      <c r="C28" s="173" t="s">
        <v>103</v>
      </c>
      <c r="D28" s="173"/>
      <c r="E28" s="173"/>
      <c r="F28" s="173"/>
      <c r="G28" s="173"/>
      <c r="H28" s="173"/>
    </row>
    <row r="29" spans="2:8" ht="12.75">
      <c r="B29" s="179" t="s">
        <v>73</v>
      </c>
      <c r="C29" s="180" t="s">
        <v>97</v>
      </c>
      <c r="D29" s="181"/>
      <c r="E29" s="181"/>
      <c r="F29" s="181"/>
      <c r="G29" s="181"/>
      <c r="H29" s="181"/>
    </row>
    <row r="30" spans="2:7" ht="12.75">
      <c r="B30" s="169"/>
      <c r="C30" s="174" t="s">
        <v>98</v>
      </c>
      <c r="D30" s="169"/>
      <c r="E30" s="169"/>
      <c r="F30" s="169"/>
      <c r="G30" s="169"/>
    </row>
    <row r="36" ht="21">
      <c r="A36" s="157" t="s">
        <v>99</v>
      </c>
    </row>
    <row r="37" ht="15">
      <c r="A37" s="158" t="s">
        <v>91</v>
      </c>
    </row>
    <row r="38" ht="12.75">
      <c r="B38" s="214" t="s">
        <v>108</v>
      </c>
    </row>
    <row r="39" ht="12.75">
      <c r="B39" s="175" t="s">
        <v>113</v>
      </c>
    </row>
    <row r="40" ht="12.75">
      <c r="B40" s="175" t="s">
        <v>109</v>
      </c>
    </row>
    <row r="41" ht="15">
      <c r="A41" s="158" t="s">
        <v>95</v>
      </c>
    </row>
    <row r="44" spans="2:9" ht="12.75">
      <c r="B44" s="162" t="s">
        <v>32</v>
      </c>
      <c r="C44" s="182" t="s">
        <v>104</v>
      </c>
      <c r="D44" s="161"/>
      <c r="E44" s="161"/>
      <c r="F44" s="161"/>
      <c r="G44" s="161"/>
      <c r="H44" s="161"/>
      <c r="I44" s="161"/>
    </row>
    <row r="45" spans="2:9" ht="12.75">
      <c r="B45" s="178" t="s">
        <v>34</v>
      </c>
      <c r="C45" s="182" t="s">
        <v>105</v>
      </c>
      <c r="D45" s="161"/>
      <c r="E45" s="161"/>
      <c r="F45" s="161"/>
      <c r="G45" s="161"/>
      <c r="H45" s="161"/>
      <c r="I45" s="161"/>
    </row>
    <row r="46" spans="2:9" ht="12.75">
      <c r="B46" s="179" t="s">
        <v>73</v>
      </c>
      <c r="C46" s="182" t="s">
        <v>100</v>
      </c>
      <c r="D46" s="161"/>
      <c r="E46" s="161"/>
      <c r="F46" s="161"/>
      <c r="G46" s="161"/>
      <c r="H46" s="161"/>
      <c r="I46" s="161"/>
    </row>
    <row r="47" spans="2:9" ht="12.75">
      <c r="B47" s="169"/>
      <c r="C47" s="182" t="s">
        <v>101</v>
      </c>
      <c r="D47" s="161"/>
      <c r="E47" s="161"/>
      <c r="F47" s="161"/>
      <c r="G47" s="161"/>
      <c r="H47" s="161"/>
      <c r="I47" s="161"/>
    </row>
    <row r="48" spans="2:9" ht="12.75">
      <c r="B48" s="169"/>
      <c r="C48" s="161"/>
      <c r="D48" s="161"/>
      <c r="E48" s="161"/>
      <c r="F48" s="161"/>
      <c r="G48" s="161"/>
      <c r="H48" s="161"/>
      <c r="I48" s="161"/>
    </row>
    <row r="49" spans="2:9" ht="12.75">
      <c r="B49" s="169"/>
      <c r="C49" s="161"/>
      <c r="D49" s="161"/>
      <c r="E49" s="161"/>
      <c r="F49" s="161"/>
      <c r="G49" s="161"/>
      <c r="H49" s="161"/>
      <c r="I49" s="161"/>
    </row>
    <row r="50" spans="3:15" ht="12.75"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</row>
    <row r="51" spans="3:15" ht="12.75"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</row>
  </sheetData>
  <sheetProtection selectLockedCells="1" selectUnlockedCells="1"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" sqref="D1:P1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64"/>
      <c r="B1" s="265"/>
      <c r="C1" s="266"/>
      <c r="D1" s="273" t="s">
        <v>31</v>
      </c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5"/>
      <c r="Q1" s="273" t="str">
        <f>'[1]Jul'!$AQ$1</f>
        <v>SMD-082020</v>
      </c>
      <c r="R1" s="274"/>
      <c r="S1" s="275"/>
    </row>
    <row r="2" spans="1:19" ht="30" customHeight="1">
      <c r="A2" s="267"/>
      <c r="B2" s="268"/>
      <c r="C2" s="269"/>
      <c r="D2" s="279" t="str">
        <f>'[2]Opskrif Notas'!B4</f>
        <v>Monthly announcement of data / Maandelikse bekendmaking van data (1) 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1"/>
      <c r="Q2" s="276"/>
      <c r="R2" s="277"/>
      <c r="S2" s="278"/>
    </row>
    <row r="3" spans="1:19" ht="30" customHeight="1">
      <c r="A3" s="267"/>
      <c r="B3" s="268"/>
      <c r="C3" s="269"/>
      <c r="D3" s="279" t="str">
        <f>'[2]Opskrif Notas'!B5</f>
        <v>2020/21 Year (May - Apr) / 2020/21 Jaar (Mei - Apr) (2)</v>
      </c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3"/>
      <c r="Q3" s="276"/>
      <c r="R3" s="277"/>
      <c r="S3" s="278"/>
    </row>
    <row r="4" spans="1:19" ht="30" customHeight="1" thickBot="1">
      <c r="A4" s="267"/>
      <c r="B4" s="268"/>
      <c r="C4" s="269"/>
      <c r="D4" s="285" t="s">
        <v>88</v>
      </c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7"/>
      <c r="Q4" s="276"/>
      <c r="R4" s="277"/>
      <c r="S4" s="278"/>
    </row>
    <row r="5" spans="1:19" s="2" customFormat="1" ht="30" customHeight="1">
      <c r="A5" s="267"/>
      <c r="B5" s="268"/>
      <c r="C5" s="269"/>
      <c r="D5" s="288"/>
      <c r="E5" s="289"/>
      <c r="F5" s="290"/>
      <c r="G5" s="288" t="str">
        <f>'[1]Publikasie Info'!$E$9</f>
        <v>Jul 2020</v>
      </c>
      <c r="H5" s="291"/>
      <c r="I5" s="292"/>
      <c r="J5" s="293" t="s">
        <v>58</v>
      </c>
      <c r="K5" s="291"/>
      <c r="L5" s="291"/>
      <c r="M5" s="5"/>
      <c r="N5" s="293" t="s">
        <v>58</v>
      </c>
      <c r="O5" s="291"/>
      <c r="P5" s="292"/>
      <c r="Q5" s="294">
        <f>'[1]Jul'!$AQ$5</f>
        <v>44069</v>
      </c>
      <c r="R5" s="295"/>
      <c r="S5" s="296"/>
    </row>
    <row r="6" spans="1:19" s="2" customFormat="1" ht="30" customHeight="1" thickBot="1">
      <c r="A6" s="267"/>
      <c r="B6" s="268"/>
      <c r="C6" s="269"/>
      <c r="D6" s="300" t="str">
        <f>'[1]Publikasie Info'!$E$8</f>
        <v>Jun 2020</v>
      </c>
      <c r="E6" s="301"/>
      <c r="F6" s="302"/>
      <c r="G6" s="303" t="s">
        <v>116</v>
      </c>
      <c r="H6" s="304"/>
      <c r="I6" s="305"/>
      <c r="J6" s="306" t="str">
        <f>'[1]Publikasie Info'!$C$55</f>
        <v>May/Mei - Jul 2020</v>
      </c>
      <c r="K6" s="301"/>
      <c r="L6" s="301"/>
      <c r="M6" s="6"/>
      <c r="N6" s="306" t="str">
        <f>'[1]Publikasie Info'!$D$70</f>
        <v>May/Mei - Jul 2019</v>
      </c>
      <c r="O6" s="301"/>
      <c r="P6" s="301"/>
      <c r="Q6" s="294"/>
      <c r="R6" s="295"/>
      <c r="S6" s="296"/>
    </row>
    <row r="7" spans="1:19" s="2" customFormat="1" ht="30" customHeight="1">
      <c r="A7" s="267"/>
      <c r="B7" s="268"/>
      <c r="C7" s="269"/>
      <c r="D7" s="224" t="s">
        <v>1</v>
      </c>
      <c r="E7" s="33" t="s">
        <v>2</v>
      </c>
      <c r="F7" s="225" t="s">
        <v>3</v>
      </c>
      <c r="G7" s="226" t="s">
        <v>1</v>
      </c>
      <c r="H7" s="227" t="s">
        <v>2</v>
      </c>
      <c r="I7" s="225" t="s">
        <v>3</v>
      </c>
      <c r="J7" s="226" t="s">
        <v>1</v>
      </c>
      <c r="K7" s="227" t="s">
        <v>2</v>
      </c>
      <c r="L7" s="14" t="s">
        <v>3</v>
      </c>
      <c r="M7" s="228" t="s">
        <v>0</v>
      </c>
      <c r="N7" s="226" t="s">
        <v>1</v>
      </c>
      <c r="O7" s="227" t="s">
        <v>2</v>
      </c>
      <c r="P7" s="225" t="s">
        <v>3</v>
      </c>
      <c r="Q7" s="294"/>
      <c r="R7" s="295"/>
      <c r="S7" s="296"/>
    </row>
    <row r="8" spans="1:19" s="2" customFormat="1" ht="30" customHeight="1" thickBot="1">
      <c r="A8" s="270"/>
      <c r="B8" s="271"/>
      <c r="C8" s="272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97"/>
      <c r="R8" s="298"/>
      <c r="S8" s="299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98"/>
      <c r="B10" s="17"/>
      <c r="C10" s="17"/>
      <c r="D10" s="251" t="str">
        <f>'[1]Publikasie Info'!$C$24</f>
        <v>1 Jun 2020</v>
      </c>
      <c r="E10" s="252"/>
      <c r="F10" s="252"/>
      <c r="G10" s="251" t="str">
        <f>'[1]Publikasie Info'!$C$25</f>
        <v>1 Jul 2020</v>
      </c>
      <c r="H10" s="252"/>
      <c r="I10" s="252"/>
      <c r="J10" s="260" t="str">
        <f>'[1]Publikasie Info'!$C$23</f>
        <v>1 May/Mei 2020</v>
      </c>
      <c r="K10" s="261"/>
      <c r="L10" s="261"/>
      <c r="M10" s="16"/>
      <c r="N10" s="260" t="str">
        <f>'[1]Publikasie Info'!$D$23</f>
        <v>1 May/Mei 2019</v>
      </c>
      <c r="O10" s="261"/>
      <c r="P10" s="262"/>
      <c r="Q10" s="17"/>
      <c r="R10" s="17"/>
      <c r="S10" s="18"/>
    </row>
    <row r="11" spans="1:19" s="2" customFormat="1" ht="30" customHeight="1" thickBot="1">
      <c r="A11" s="99" t="s">
        <v>22</v>
      </c>
      <c r="B11" s="67"/>
      <c r="C11" s="67"/>
      <c r="D11" s="110">
        <f>'[1]Jul'!$G$11</f>
        <v>524367</v>
      </c>
      <c r="E11" s="111">
        <f>'[1]Jul'!$H$11</f>
        <v>816797</v>
      </c>
      <c r="F11" s="112">
        <f>D11+E11</f>
        <v>1341164</v>
      </c>
      <c r="G11" s="111">
        <f>'[1]Jul'!$J$11</f>
        <v>1606581</v>
      </c>
      <c r="H11" s="111">
        <f>'[1]Jul'!$K$11</f>
        <v>2328891</v>
      </c>
      <c r="I11" s="112">
        <f>SUM(G11:H11)</f>
        <v>3935472</v>
      </c>
      <c r="J11" s="110">
        <f>'[1]Jul'!$AN$11</f>
        <v>473964</v>
      </c>
      <c r="K11" s="111">
        <f>'[1]Jul'!$AO$11</f>
        <v>526637</v>
      </c>
      <c r="L11" s="112">
        <f>SUM(J11:K11)</f>
        <v>1000601</v>
      </c>
      <c r="M11" s="19">
        <f>_xlfn.IFERROR((L11-P11)/P11*100,IF(L11-P11=0,0,100))</f>
        <v>-62.427011369516414</v>
      </c>
      <c r="N11" s="212">
        <f>'[3]Jul'!$AN$11</f>
        <v>1798998</v>
      </c>
      <c r="O11" s="213">
        <f>'[3]Jul'!$AO$11</f>
        <v>864088</v>
      </c>
      <c r="P11" s="113">
        <f>SUM(N11:O11)</f>
        <v>2663086</v>
      </c>
      <c r="Q11" s="20"/>
      <c r="R11" s="21"/>
      <c r="S11" s="22" t="s">
        <v>59</v>
      </c>
    </row>
    <row r="12" spans="1:19" s="2" customFormat="1" ht="30" customHeight="1" thickBot="1">
      <c r="A12" s="99"/>
      <c r="B12" s="15"/>
      <c r="C12" s="15"/>
      <c r="D12" s="263"/>
      <c r="E12" s="263"/>
      <c r="F12" s="263"/>
      <c r="G12" s="263"/>
      <c r="H12" s="263"/>
      <c r="I12" s="263"/>
      <c r="J12" s="284" t="str">
        <f>'[1]Publikasie Info'!$D$55</f>
        <v>Prog.May/Mei - Jul 2020</v>
      </c>
      <c r="K12" s="284"/>
      <c r="L12" s="284"/>
      <c r="M12" s="23"/>
      <c r="N12" s="284" t="str">
        <f>'[1]Publikasie Info'!$F$55</f>
        <v>Prog.May/Mei - Jul 2019</v>
      </c>
      <c r="O12" s="284"/>
      <c r="P12" s="284"/>
      <c r="Q12" s="24"/>
      <c r="R12" s="24"/>
      <c r="S12" s="25"/>
    </row>
    <row r="13" spans="1:19" s="2" customFormat="1" ht="30" customHeight="1" thickBot="1">
      <c r="A13" s="99" t="s">
        <v>7</v>
      </c>
      <c r="B13" s="68"/>
      <c r="C13" s="68"/>
      <c r="D13" s="114">
        <f>SUM(D14:D15)</f>
        <v>1733949</v>
      </c>
      <c r="E13" s="115">
        <f aca="true" t="shared" si="0" ref="E13:L13">SUM(E14:E15)</f>
        <v>2284148</v>
      </c>
      <c r="F13" s="116">
        <f t="shared" si="0"/>
        <v>4018097</v>
      </c>
      <c r="G13" s="114">
        <f>SUM(G14:G15)</f>
        <v>3377214</v>
      </c>
      <c r="H13" s="115">
        <f t="shared" si="0"/>
        <v>2010240</v>
      </c>
      <c r="I13" s="116">
        <f t="shared" si="0"/>
        <v>5387454</v>
      </c>
      <c r="J13" s="110">
        <f>SUM(J14:J15)</f>
        <v>5712212</v>
      </c>
      <c r="K13" s="115">
        <f>SUM(K14:K15)</f>
        <v>5147882</v>
      </c>
      <c r="L13" s="116">
        <f t="shared" si="0"/>
        <v>10860094</v>
      </c>
      <c r="M13" s="104">
        <f>_xlfn.IFERROR((L13-P13)/P13*100,IF(L13-P13=0,0,100))</f>
        <v>46.55453407599583</v>
      </c>
      <c r="N13" s="110">
        <f>N14+N15</f>
        <v>2913211</v>
      </c>
      <c r="O13" s="116">
        <f>O14+O15</f>
        <v>4497064</v>
      </c>
      <c r="P13" s="119">
        <f>SUM(N13:O13)</f>
        <v>7410275</v>
      </c>
      <c r="Q13" s="20"/>
      <c r="R13" s="20"/>
      <c r="S13" s="22" t="s">
        <v>60</v>
      </c>
    </row>
    <row r="14" spans="1:19" s="2" customFormat="1" ht="30" customHeight="1">
      <c r="A14" s="99"/>
      <c r="B14" s="69" t="s">
        <v>36</v>
      </c>
      <c r="C14" s="70"/>
      <c r="D14" s="117">
        <f>'[1]Jul'!$G$14</f>
        <v>1733949</v>
      </c>
      <c r="E14" s="118">
        <f>'[1]Jul'!$H$14</f>
        <v>2284148</v>
      </c>
      <c r="F14" s="119">
        <f>D14+E14</f>
        <v>4018097</v>
      </c>
      <c r="G14" s="117">
        <f>'[1]Jul'!$J$14</f>
        <v>3377214</v>
      </c>
      <c r="H14" s="118">
        <f>'[1]Jul'!$K$14</f>
        <v>2010240</v>
      </c>
      <c r="I14" s="119">
        <f>SUM(G14:H14)</f>
        <v>5387454</v>
      </c>
      <c r="J14" s="117">
        <f>'[1]Jul'!$AN$14</f>
        <v>5712212</v>
      </c>
      <c r="K14" s="118">
        <f>'[1]Jul'!$AO$14</f>
        <v>5147882</v>
      </c>
      <c r="L14" s="119">
        <f>SUM(J14:K14)</f>
        <v>10860094</v>
      </c>
      <c r="M14" s="191">
        <f>_xlfn.IFERROR((L14-P14)/P14*100,IF(L14-P14=0,0,100))</f>
        <v>49.20015123214079</v>
      </c>
      <c r="N14" s="196">
        <f>'[3]Jul'!$AN$14</f>
        <v>2913211</v>
      </c>
      <c r="O14" s="197">
        <f>'[3]Jul'!$AO$14</f>
        <v>4365665</v>
      </c>
      <c r="P14" s="119">
        <f>SUM(N14:O14)</f>
        <v>7278876</v>
      </c>
      <c r="Q14" s="26"/>
      <c r="R14" s="27" t="s">
        <v>37</v>
      </c>
      <c r="S14" s="25"/>
    </row>
    <row r="15" spans="1:19" s="2" customFormat="1" ht="30" customHeight="1" thickBot="1">
      <c r="A15" s="99"/>
      <c r="B15" s="71" t="s">
        <v>17</v>
      </c>
      <c r="C15" s="72"/>
      <c r="D15" s="120">
        <f>'[1]Jul'!$G$15</f>
        <v>0</v>
      </c>
      <c r="E15" s="121">
        <f>'[1]Jul'!$H$15</f>
        <v>0</v>
      </c>
      <c r="F15" s="122">
        <f>D15+E15</f>
        <v>0</v>
      </c>
      <c r="G15" s="120">
        <f>'[1]Jul'!$J$15</f>
        <v>0</v>
      </c>
      <c r="H15" s="121">
        <f>'[1]Jul'!$K$15</f>
        <v>0</v>
      </c>
      <c r="I15" s="122">
        <f>SUM(G15:H15)</f>
        <v>0</v>
      </c>
      <c r="J15" s="120">
        <f>'[1]Jul'!$AN$15</f>
        <v>0</v>
      </c>
      <c r="K15" s="123">
        <f>'[1]Jul'!$AO$15</f>
        <v>0</v>
      </c>
      <c r="L15" s="122">
        <f>SUM(J15:K15)</f>
        <v>0</v>
      </c>
      <c r="M15" s="107">
        <f>_xlfn.IFERROR((L15-P15)/P15*100,IF(L15-P15=0,0,100))</f>
        <v>-100</v>
      </c>
      <c r="N15" s="198">
        <f>'[3]Jul'!$AN$15</f>
        <v>0</v>
      </c>
      <c r="O15" s="199">
        <f>'[3]Jul'!$AO$15</f>
        <v>131399</v>
      </c>
      <c r="P15" s="122">
        <f>SUM(N15:O15)</f>
        <v>131399</v>
      </c>
      <c r="Q15" s="28"/>
      <c r="R15" s="29" t="s">
        <v>18</v>
      </c>
      <c r="S15" s="25"/>
    </row>
    <row r="16" spans="1:19" s="2" customFormat="1" ht="9" customHeight="1" thickBot="1">
      <c r="A16" s="99"/>
      <c r="B16" s="15"/>
      <c r="C16" s="15"/>
      <c r="D16" s="124"/>
      <c r="E16" s="124"/>
      <c r="F16" s="124"/>
      <c r="G16" s="124"/>
      <c r="H16" s="124"/>
      <c r="I16" s="124"/>
      <c r="J16" s="124"/>
      <c r="K16" s="124"/>
      <c r="L16" s="124"/>
      <c r="M16" s="30"/>
      <c r="N16" s="124"/>
      <c r="O16" s="124"/>
      <c r="P16" s="124"/>
      <c r="Q16" s="24"/>
      <c r="R16" s="24"/>
      <c r="S16" s="25"/>
    </row>
    <row r="17" spans="1:19" s="2" customFormat="1" ht="30" customHeight="1" thickBot="1">
      <c r="A17" s="99" t="s">
        <v>8</v>
      </c>
      <c r="B17" s="73"/>
      <c r="C17" s="68"/>
      <c r="D17" s="125">
        <f aca="true" t="shared" si="1" ref="D17:L17">D18+D23+D24</f>
        <v>503466</v>
      </c>
      <c r="E17" s="115">
        <f t="shared" si="1"/>
        <v>457786</v>
      </c>
      <c r="F17" s="111">
        <f t="shared" si="1"/>
        <v>961252</v>
      </c>
      <c r="G17" s="125">
        <f t="shared" si="1"/>
        <v>575064</v>
      </c>
      <c r="H17" s="115">
        <f t="shared" si="1"/>
        <v>396731</v>
      </c>
      <c r="I17" s="111">
        <f t="shared" si="1"/>
        <v>971795</v>
      </c>
      <c r="J17" s="125">
        <f t="shared" si="1"/>
        <v>1522074</v>
      </c>
      <c r="K17" s="115">
        <f t="shared" si="1"/>
        <v>1334578</v>
      </c>
      <c r="L17" s="112">
        <f t="shared" si="1"/>
        <v>2856652</v>
      </c>
      <c r="M17" s="191">
        <f aca="true" t="shared" si="2" ref="M17:M32">_xlfn.IFERROR((L17-P17)/P17*100,IF(L17-P17=0,0,100))</f>
        <v>3.8144181159875874</v>
      </c>
      <c r="N17" s="110">
        <f>SUM(N19:N24)</f>
        <v>1305506</v>
      </c>
      <c r="O17" s="115">
        <f>SUM(O19:O24)</f>
        <v>1446185</v>
      </c>
      <c r="P17" s="113">
        <f>SUM(N17:O17)</f>
        <v>2751691</v>
      </c>
      <c r="Q17" s="20"/>
      <c r="R17" s="20"/>
      <c r="S17" s="22" t="s">
        <v>61</v>
      </c>
    </row>
    <row r="18" spans="1:19" s="2" customFormat="1" ht="30" customHeight="1">
      <c r="A18" s="99"/>
      <c r="B18" s="74" t="s">
        <v>19</v>
      </c>
      <c r="C18" s="75"/>
      <c r="D18" s="114">
        <f aca="true" t="shared" si="3" ref="D18:L18">SUM(D19:D22)</f>
        <v>501315</v>
      </c>
      <c r="E18" s="126">
        <f t="shared" si="3"/>
        <v>449947</v>
      </c>
      <c r="F18" s="116">
        <f t="shared" si="3"/>
        <v>951262</v>
      </c>
      <c r="G18" s="114">
        <f t="shared" si="3"/>
        <v>574065</v>
      </c>
      <c r="H18" s="126">
        <f t="shared" si="3"/>
        <v>388925</v>
      </c>
      <c r="I18" s="127">
        <f t="shared" si="3"/>
        <v>962990</v>
      </c>
      <c r="J18" s="114">
        <f t="shared" si="3"/>
        <v>1515914</v>
      </c>
      <c r="K18" s="126">
        <f t="shared" si="3"/>
        <v>1308453</v>
      </c>
      <c r="L18" s="128">
        <f t="shared" si="3"/>
        <v>2824367</v>
      </c>
      <c r="M18" s="191">
        <f t="shared" si="2"/>
        <v>3.8610017312820752</v>
      </c>
      <c r="N18" s="114">
        <f>SUM(N19:N22)</f>
        <v>1299537</v>
      </c>
      <c r="O18" s="126">
        <f>SUM(O19:O22)</f>
        <v>1419835</v>
      </c>
      <c r="P18" s="128">
        <f>SUM(P19:P22)</f>
        <v>2719372</v>
      </c>
      <c r="Q18" s="31"/>
      <c r="R18" s="32" t="s">
        <v>20</v>
      </c>
      <c r="S18" s="22"/>
    </row>
    <row r="19" spans="1:19" s="2" customFormat="1" ht="30" customHeight="1">
      <c r="A19" s="99"/>
      <c r="B19" s="76"/>
      <c r="C19" s="69" t="s">
        <v>76</v>
      </c>
      <c r="D19" s="129">
        <f>'[1]Jul'!$G$19</f>
        <v>457156</v>
      </c>
      <c r="E19" s="130">
        <f>'[1]Jul'!$H$19</f>
        <v>57228</v>
      </c>
      <c r="F19" s="131">
        <f aca="true" t="shared" si="4" ref="F19:F24">D19+E19</f>
        <v>514384</v>
      </c>
      <c r="G19" s="129">
        <f>'[1]Jul'!$J$19</f>
        <v>458788</v>
      </c>
      <c r="H19" s="132">
        <f>'[1]Jul'!$K$19</f>
        <v>52797</v>
      </c>
      <c r="I19" s="133">
        <f aca="true" t="shared" si="5" ref="I19:I24">SUM(G19:H19)</f>
        <v>511585</v>
      </c>
      <c r="J19" s="129">
        <f>'[1]Jul'!$AN$19</f>
        <v>1335157</v>
      </c>
      <c r="K19" s="130">
        <f>'[1]Jul'!$AO$19</f>
        <v>163372</v>
      </c>
      <c r="L19" s="131">
        <f>SUM(J19:K19)</f>
        <v>1498529</v>
      </c>
      <c r="M19" s="108">
        <f t="shared" si="2"/>
        <v>10.302422263507644</v>
      </c>
      <c r="N19" s="200">
        <f>'[3]Jul'!$AN$19</f>
        <v>1204541</v>
      </c>
      <c r="O19" s="201">
        <f>'[3]Jul'!$AO$19</f>
        <v>154023</v>
      </c>
      <c r="P19" s="131">
        <f>SUM(N19:O19)</f>
        <v>1358564</v>
      </c>
      <c r="Q19" s="27" t="s">
        <v>78</v>
      </c>
      <c r="R19" s="33"/>
      <c r="S19" s="25"/>
    </row>
    <row r="20" spans="1:19" s="2" customFormat="1" ht="30" customHeight="1">
      <c r="A20" s="99"/>
      <c r="B20" s="77"/>
      <c r="C20" s="78" t="s">
        <v>75</v>
      </c>
      <c r="D20" s="134">
        <f>'[1]Jul'!$G$20</f>
        <v>43124</v>
      </c>
      <c r="E20" s="132">
        <f>'[1]Jul'!$H$20</f>
        <v>392198</v>
      </c>
      <c r="F20" s="133">
        <f t="shared" si="4"/>
        <v>435322</v>
      </c>
      <c r="G20" s="134">
        <f>'[1]Jul'!$J$20</f>
        <v>114217</v>
      </c>
      <c r="H20" s="132">
        <f>'[1]Jul'!$K$20</f>
        <v>335517</v>
      </c>
      <c r="I20" s="133">
        <f t="shared" si="5"/>
        <v>449734</v>
      </c>
      <c r="J20" s="134">
        <f>'[1]Jul'!$AN$20</f>
        <v>177841</v>
      </c>
      <c r="K20" s="132">
        <f>'[1]Jul'!$AO$20</f>
        <v>1143344</v>
      </c>
      <c r="L20" s="133">
        <f>SUM(J20:K20)</f>
        <v>1321185</v>
      </c>
      <c r="M20" s="37">
        <f t="shared" si="2"/>
        <v>-2.52974049687379</v>
      </c>
      <c r="N20" s="202">
        <f>'[3]Jul'!$AN$20</f>
        <v>92425</v>
      </c>
      <c r="O20" s="203">
        <f>'[3]Jul'!$AO$20</f>
        <v>1263050</v>
      </c>
      <c r="P20" s="133">
        <f>SUM(N20:O20)</f>
        <v>1355475</v>
      </c>
      <c r="Q20" s="34" t="s">
        <v>77</v>
      </c>
      <c r="R20" s="33"/>
      <c r="S20" s="25"/>
    </row>
    <row r="21" spans="1:19" s="2" customFormat="1" ht="30" customHeight="1">
      <c r="A21" s="99"/>
      <c r="B21" s="77"/>
      <c r="C21" s="78" t="s">
        <v>9</v>
      </c>
      <c r="D21" s="134">
        <f>'[1]Jul'!$G$21</f>
        <v>1035</v>
      </c>
      <c r="E21" s="132">
        <f>'[1]Jul'!$H$21</f>
        <v>521</v>
      </c>
      <c r="F21" s="133">
        <f t="shared" si="4"/>
        <v>1556</v>
      </c>
      <c r="G21" s="134">
        <f>'[1]Jul'!$J$21</f>
        <v>1060</v>
      </c>
      <c r="H21" s="132">
        <f>'[1]Jul'!$K$21</f>
        <v>611</v>
      </c>
      <c r="I21" s="133">
        <f t="shared" si="5"/>
        <v>1671</v>
      </c>
      <c r="J21" s="134">
        <f>'[1]Jul'!$AN$21</f>
        <v>2916</v>
      </c>
      <c r="K21" s="132">
        <f>'[1]Jul'!$AO$21</f>
        <v>1737</v>
      </c>
      <c r="L21" s="133">
        <f>K21+J21</f>
        <v>4653</v>
      </c>
      <c r="M21" s="37">
        <f t="shared" si="2"/>
        <v>-12.7507969248078</v>
      </c>
      <c r="N21" s="202">
        <f>'[3]Jul'!$AN$21</f>
        <v>2571</v>
      </c>
      <c r="O21" s="203">
        <f>'[3]Jul'!$AO$21</f>
        <v>2762</v>
      </c>
      <c r="P21" s="133">
        <f>O21+N21</f>
        <v>5333</v>
      </c>
      <c r="Q21" s="34" t="s">
        <v>10</v>
      </c>
      <c r="R21" s="35"/>
      <c r="S21" s="25"/>
    </row>
    <row r="22" spans="1:19" s="2" customFormat="1" ht="30" customHeight="1">
      <c r="A22" s="99"/>
      <c r="B22" s="77"/>
      <c r="C22" s="79" t="s">
        <v>81</v>
      </c>
      <c r="D22" s="135">
        <f>'[1]Jul'!$G$22</f>
        <v>0</v>
      </c>
      <c r="E22" s="136">
        <f>'[1]Jul'!$H$22</f>
        <v>0</v>
      </c>
      <c r="F22" s="137">
        <f t="shared" si="4"/>
        <v>0</v>
      </c>
      <c r="G22" s="135">
        <f>'[1]Jul'!$J$22</f>
        <v>0</v>
      </c>
      <c r="H22" s="136">
        <f>'[1]Jul'!$K$22</f>
        <v>0</v>
      </c>
      <c r="I22" s="137">
        <f t="shared" si="5"/>
        <v>0</v>
      </c>
      <c r="J22" s="135">
        <f>'[1]Jul'!$AN$22</f>
        <v>0</v>
      </c>
      <c r="K22" s="136">
        <f>'[1]Jul'!$AO$22</f>
        <v>0</v>
      </c>
      <c r="L22" s="137">
        <f>J22+K22</f>
        <v>0</v>
      </c>
      <c r="M22" s="192">
        <f t="shared" si="2"/>
        <v>0</v>
      </c>
      <c r="N22" s="204">
        <f>'[3]Jul'!$AN$22</f>
        <v>0</v>
      </c>
      <c r="O22" s="205">
        <f>'[3]Jul'!$AO$22</f>
        <v>0</v>
      </c>
      <c r="P22" s="137">
        <f>O22+N22</f>
        <v>0</v>
      </c>
      <c r="Q22" s="36" t="s">
        <v>79</v>
      </c>
      <c r="R22" s="35"/>
      <c r="S22" s="25"/>
    </row>
    <row r="23" spans="1:19" s="2" customFormat="1" ht="30" customHeight="1">
      <c r="A23" s="99"/>
      <c r="B23" s="80" t="s">
        <v>11</v>
      </c>
      <c r="C23" s="55"/>
      <c r="D23" s="134">
        <f>'[1]Jul'!$G$23</f>
        <v>446</v>
      </c>
      <c r="E23" s="132">
        <f>'[1]Jul'!$H$23</f>
        <v>2742</v>
      </c>
      <c r="F23" s="133">
        <f t="shared" si="4"/>
        <v>3188</v>
      </c>
      <c r="G23" s="134">
        <f>'[1]Jul'!$J$23</f>
        <v>682</v>
      </c>
      <c r="H23" s="132">
        <f>'[1]Jul'!$K$23</f>
        <v>2382</v>
      </c>
      <c r="I23" s="133">
        <f t="shared" si="5"/>
        <v>3064</v>
      </c>
      <c r="J23" s="134">
        <f>'[1]Jul'!$AN$23</f>
        <v>1865</v>
      </c>
      <c r="K23" s="132">
        <f>'[1]Jul'!$AO$23</f>
        <v>7721</v>
      </c>
      <c r="L23" s="133">
        <f>SUM(J23:K23)</f>
        <v>9586</v>
      </c>
      <c r="M23" s="108">
        <f t="shared" si="2"/>
        <v>31.911380211916885</v>
      </c>
      <c r="N23" s="202">
        <f>'[3]Jul'!$AN$23</f>
        <v>2157</v>
      </c>
      <c r="O23" s="203">
        <f>'[3]Jul'!$AO$23</f>
        <v>5110</v>
      </c>
      <c r="P23" s="133">
        <f>SUM(N23:O23)</f>
        <v>7267</v>
      </c>
      <c r="Q23" s="24"/>
      <c r="R23" s="35" t="s">
        <v>21</v>
      </c>
      <c r="S23" s="25"/>
    </row>
    <row r="24" spans="1:19" s="2" customFormat="1" ht="30" customHeight="1" thickBot="1">
      <c r="A24" s="99"/>
      <c r="B24" s="81" t="s">
        <v>12</v>
      </c>
      <c r="C24" s="82"/>
      <c r="D24" s="120">
        <f>'[1]Jul'!$G$24</f>
        <v>1705</v>
      </c>
      <c r="E24" s="121">
        <f>'[1]Jul'!$H$24</f>
        <v>5097</v>
      </c>
      <c r="F24" s="122">
        <f t="shared" si="4"/>
        <v>6802</v>
      </c>
      <c r="G24" s="120">
        <f>'[1]Jul'!$J$24</f>
        <v>317</v>
      </c>
      <c r="H24" s="121">
        <f>'[1]Jul'!$K$24</f>
        <v>5424</v>
      </c>
      <c r="I24" s="122">
        <f t="shared" si="5"/>
        <v>5741</v>
      </c>
      <c r="J24" s="120">
        <f>'[1]Jul'!$AN$24</f>
        <v>4295</v>
      </c>
      <c r="K24" s="121">
        <f>'[1]Jul'!$AO$24</f>
        <v>18404</v>
      </c>
      <c r="L24" s="138">
        <f>SUM(J24:K24)</f>
        <v>22699</v>
      </c>
      <c r="M24" s="107">
        <f t="shared" si="2"/>
        <v>-9.392463675554847</v>
      </c>
      <c r="N24" s="198">
        <f>'[3]Jul'!$AN$24</f>
        <v>3812</v>
      </c>
      <c r="O24" s="206">
        <f>'[3]Jul'!$AO$24</f>
        <v>21240</v>
      </c>
      <c r="P24" s="138">
        <f>SUM(N24:O24)</f>
        <v>25052</v>
      </c>
      <c r="Q24" s="38"/>
      <c r="R24" s="39" t="s">
        <v>13</v>
      </c>
      <c r="S24" s="25"/>
    </row>
    <row r="25" spans="1:19" s="2" customFormat="1" ht="9" customHeight="1" thickBot="1">
      <c r="A25" s="99"/>
      <c r="B25" s="67"/>
      <c r="C25" s="67"/>
      <c r="D25" s="124" t="s">
        <v>89</v>
      </c>
      <c r="E25" s="124"/>
      <c r="F25" s="124"/>
      <c r="G25" s="124"/>
      <c r="H25" s="124"/>
      <c r="I25" s="124"/>
      <c r="J25" s="124"/>
      <c r="K25" s="124"/>
      <c r="L25" s="124"/>
      <c r="M25" s="37"/>
      <c r="N25" s="124"/>
      <c r="O25" s="124"/>
      <c r="P25" s="124"/>
      <c r="Q25" s="20"/>
      <c r="R25" s="20"/>
      <c r="S25" s="22"/>
    </row>
    <row r="26" spans="1:19" s="2" customFormat="1" ht="30" customHeight="1" thickBot="1">
      <c r="A26" s="99" t="s">
        <v>42</v>
      </c>
      <c r="B26" s="67"/>
      <c r="C26" s="67"/>
      <c r="D26" s="114">
        <f>SUM(D27+D30)</f>
        <v>144906</v>
      </c>
      <c r="E26" s="139">
        <f aca="true" t="shared" si="6" ref="E26:L26">SUM(E27+E30)</f>
        <v>315228</v>
      </c>
      <c r="F26" s="116">
        <f t="shared" si="6"/>
        <v>460134</v>
      </c>
      <c r="G26" s="114">
        <f t="shared" si="6"/>
        <v>80516</v>
      </c>
      <c r="H26" s="139">
        <f t="shared" si="6"/>
        <v>394745</v>
      </c>
      <c r="I26" s="116">
        <f t="shared" si="6"/>
        <v>475261</v>
      </c>
      <c r="J26" s="114">
        <f t="shared" si="6"/>
        <v>332291</v>
      </c>
      <c r="K26" s="139">
        <f t="shared" si="6"/>
        <v>801542</v>
      </c>
      <c r="L26" s="119">
        <f t="shared" si="6"/>
        <v>1133833</v>
      </c>
      <c r="M26" s="104">
        <f t="shared" si="2"/>
        <v>223.54554274626187</v>
      </c>
      <c r="N26" s="110">
        <f>SUM(N27+N30)</f>
        <v>231608</v>
      </c>
      <c r="O26" s="139">
        <f>SUM(O27+O30)</f>
        <v>118832</v>
      </c>
      <c r="P26" s="152">
        <f>SUM(N26:O26)</f>
        <v>350440</v>
      </c>
      <c r="Q26" s="20"/>
      <c r="R26" s="20"/>
      <c r="S26" s="40" t="s">
        <v>62</v>
      </c>
    </row>
    <row r="27" spans="1:19" s="2" customFormat="1" ht="30" customHeight="1">
      <c r="A27" s="99"/>
      <c r="B27" s="74" t="s">
        <v>41</v>
      </c>
      <c r="C27" s="83"/>
      <c r="D27" s="140">
        <f>SUM(D28:D29)</f>
        <v>19403</v>
      </c>
      <c r="E27" s="126">
        <f>SUM(E28:E29)</f>
        <v>7824</v>
      </c>
      <c r="F27" s="116">
        <f aca="true" t="shared" si="7" ref="F27:L27">SUM(F28:F29)</f>
        <v>27227</v>
      </c>
      <c r="G27" s="114">
        <f t="shared" si="7"/>
        <v>14998</v>
      </c>
      <c r="H27" s="126">
        <f t="shared" si="7"/>
        <v>7615</v>
      </c>
      <c r="I27" s="116">
        <f t="shared" si="7"/>
        <v>22613</v>
      </c>
      <c r="J27" s="114">
        <f t="shared" si="7"/>
        <v>50195</v>
      </c>
      <c r="K27" s="126">
        <f t="shared" si="7"/>
        <v>25716</v>
      </c>
      <c r="L27" s="128">
        <f t="shared" si="7"/>
        <v>75911</v>
      </c>
      <c r="M27" s="192">
        <f t="shared" si="2"/>
        <v>-7.758578788762516</v>
      </c>
      <c r="N27" s="140">
        <f>SUM(N28:N29)</f>
        <v>49209</v>
      </c>
      <c r="O27" s="118">
        <f>SUM(O28:O29)</f>
        <v>33087</v>
      </c>
      <c r="P27" s="119">
        <f aca="true" t="shared" si="8" ref="P27:P32">SUM(N27:O27)</f>
        <v>82296</v>
      </c>
      <c r="Q27" s="41"/>
      <c r="R27" s="32" t="s">
        <v>38</v>
      </c>
      <c r="S27" s="22"/>
    </row>
    <row r="28" spans="1:19" s="2" customFormat="1" ht="30" customHeight="1">
      <c r="A28" s="99"/>
      <c r="B28" s="84"/>
      <c r="C28" s="85" t="s">
        <v>23</v>
      </c>
      <c r="D28" s="141">
        <f>'[1]Jul'!$G$28</f>
        <v>19268</v>
      </c>
      <c r="E28" s="142">
        <f>'[1]Jul'!$H$28</f>
        <v>4868</v>
      </c>
      <c r="F28" s="131">
        <f>D28+E28</f>
        <v>24136</v>
      </c>
      <c r="G28" s="141">
        <f>'[1]Jul'!$J$28</f>
        <v>14927</v>
      </c>
      <c r="H28" s="142">
        <f>'[1]Jul'!$K$28</f>
        <v>4317</v>
      </c>
      <c r="I28" s="131">
        <f>SUM(G28:H28)</f>
        <v>19244</v>
      </c>
      <c r="J28" s="141">
        <f>'[1]Jul'!$AN$28</f>
        <v>49878</v>
      </c>
      <c r="K28" s="142">
        <f>'[1]Jul'!$AO$28</f>
        <v>16055</v>
      </c>
      <c r="L28" s="143">
        <f>SUM(J28:K28)</f>
        <v>65933</v>
      </c>
      <c r="M28" s="37">
        <f t="shared" si="2"/>
        <v>-6.081023332668585</v>
      </c>
      <c r="N28" s="207">
        <f>'[3]Jul'!$AN$28</f>
        <v>49042</v>
      </c>
      <c r="O28" s="208">
        <f>'[3]Jul'!$AO$28</f>
        <v>21160</v>
      </c>
      <c r="P28" s="143">
        <f t="shared" si="8"/>
        <v>70202</v>
      </c>
      <c r="Q28" s="42" t="s">
        <v>24</v>
      </c>
      <c r="R28" s="34"/>
      <c r="S28" s="25"/>
    </row>
    <row r="29" spans="1:19" s="2" customFormat="1" ht="30" customHeight="1">
      <c r="A29" s="99"/>
      <c r="B29" s="84"/>
      <c r="C29" s="86" t="s">
        <v>74</v>
      </c>
      <c r="D29" s="144">
        <f>'[1]Jul'!$G$29</f>
        <v>135</v>
      </c>
      <c r="E29" s="145">
        <f>'[1]Jul'!$H$29</f>
        <v>2956</v>
      </c>
      <c r="F29" s="137">
        <f>D29+E29</f>
        <v>3091</v>
      </c>
      <c r="G29" s="144">
        <f>'[1]Jul'!$J$29</f>
        <v>71</v>
      </c>
      <c r="H29" s="145">
        <f>'[1]Jul'!$K$29</f>
        <v>3298</v>
      </c>
      <c r="I29" s="133">
        <f>SUM(G29:H29)</f>
        <v>3369</v>
      </c>
      <c r="J29" s="144">
        <f>'[1]Jul'!$AN$29</f>
        <v>317</v>
      </c>
      <c r="K29" s="145">
        <f>'[1]Jul'!$AO$29</f>
        <v>9661</v>
      </c>
      <c r="L29" s="146">
        <f>SUM(J29:K29)</f>
        <v>9978</v>
      </c>
      <c r="M29" s="37">
        <f t="shared" si="2"/>
        <v>-17.49627914668431</v>
      </c>
      <c r="N29" s="209">
        <f>'[3]Jul'!$AN$29</f>
        <v>167</v>
      </c>
      <c r="O29" s="210">
        <f>'[3]Jul'!$AO$29</f>
        <v>11927</v>
      </c>
      <c r="P29" s="146">
        <f t="shared" si="8"/>
        <v>12094</v>
      </c>
      <c r="Q29" s="36" t="s">
        <v>80</v>
      </c>
      <c r="R29" s="43"/>
      <c r="S29" s="25"/>
    </row>
    <row r="30" spans="1:19" s="2" customFormat="1" ht="30" customHeight="1">
      <c r="A30" s="99"/>
      <c r="B30" s="80" t="s">
        <v>25</v>
      </c>
      <c r="C30" s="87"/>
      <c r="D30" s="147">
        <f>SUM(D31:D32)</f>
        <v>125503</v>
      </c>
      <c r="E30" s="148">
        <f>SUM(E31:E32)</f>
        <v>307404</v>
      </c>
      <c r="F30" s="149">
        <f>D30+E30</f>
        <v>432907</v>
      </c>
      <c r="G30" s="147">
        <f>SUM(G31:G32)</f>
        <v>65518</v>
      </c>
      <c r="H30" s="148">
        <f>SUM(H31:H32)</f>
        <v>387130</v>
      </c>
      <c r="I30" s="149">
        <f>SUM(G30:H30)</f>
        <v>452648</v>
      </c>
      <c r="J30" s="147">
        <f>SUM(J31:J32)</f>
        <v>282096</v>
      </c>
      <c r="K30" s="148">
        <f>SUM(K31:K32)</f>
        <v>775826</v>
      </c>
      <c r="L30" s="150">
        <f>SUM(J30:K30)</f>
        <v>1057922</v>
      </c>
      <c r="M30" s="109">
        <f t="shared" si="2"/>
        <v>294.5350259562026</v>
      </c>
      <c r="N30" s="147">
        <f>SUM(N31:N32)</f>
        <v>182399</v>
      </c>
      <c r="O30" s="148">
        <f>SUM(O31:O32)</f>
        <v>85745</v>
      </c>
      <c r="P30" s="150">
        <f t="shared" si="8"/>
        <v>268144</v>
      </c>
      <c r="Q30" s="44"/>
      <c r="R30" s="35" t="s">
        <v>57</v>
      </c>
      <c r="S30" s="25"/>
    </row>
    <row r="31" spans="1:19" s="2" customFormat="1" ht="30" customHeight="1">
      <c r="A31" s="99"/>
      <c r="B31" s="84"/>
      <c r="C31" s="85" t="s">
        <v>27</v>
      </c>
      <c r="D31" s="141">
        <f>'[1]Jul'!$G$31</f>
        <v>105489</v>
      </c>
      <c r="E31" s="142">
        <f>'[1]Jul'!$H$31</f>
        <v>33295</v>
      </c>
      <c r="F31" s="133">
        <f>D31+E31</f>
        <v>138784</v>
      </c>
      <c r="G31" s="141">
        <f>'[1]Jul'!$J$31</f>
        <v>65518</v>
      </c>
      <c r="H31" s="142">
        <f>'[1]Jul'!$K$31</f>
        <v>27861</v>
      </c>
      <c r="I31" s="133">
        <f>SUM(G31:H31)</f>
        <v>93379</v>
      </c>
      <c r="J31" s="141">
        <f>'[1]Jul'!$AN$31</f>
        <v>262082</v>
      </c>
      <c r="K31" s="142">
        <f>'[1]Jul'!$AO$31</f>
        <v>100603</v>
      </c>
      <c r="L31" s="143">
        <f>SUM(J31:K31)</f>
        <v>362685</v>
      </c>
      <c r="M31" s="37">
        <f t="shared" si="2"/>
        <v>91.17561790704907</v>
      </c>
      <c r="N31" s="207">
        <f>'[3]Jul'!$AN$31</f>
        <v>110917</v>
      </c>
      <c r="O31" s="208">
        <f>'[3]Jul'!$AO$31</f>
        <v>78796</v>
      </c>
      <c r="P31" s="143">
        <f t="shared" si="8"/>
        <v>189713</v>
      </c>
      <c r="Q31" s="42" t="s">
        <v>29</v>
      </c>
      <c r="R31" s="43"/>
      <c r="S31" s="25"/>
    </row>
    <row r="32" spans="1:19" s="2" customFormat="1" ht="30" customHeight="1" thickBot="1">
      <c r="A32" s="99"/>
      <c r="B32" s="88"/>
      <c r="C32" s="86" t="s">
        <v>28</v>
      </c>
      <c r="D32" s="151">
        <f>'[1]Jul'!$G$32</f>
        <v>20014</v>
      </c>
      <c r="E32" s="123">
        <f>'[1]Jul'!$H$32</f>
        <v>274109</v>
      </c>
      <c r="F32" s="122">
        <f>D32+E32</f>
        <v>294123</v>
      </c>
      <c r="G32" s="151">
        <f>'[1]Jul'!$J$32</f>
        <v>0</v>
      </c>
      <c r="H32" s="123">
        <f>'[1]Jul'!$K$32</f>
        <v>359269</v>
      </c>
      <c r="I32" s="122">
        <f>SUM(G32:H32)</f>
        <v>359269</v>
      </c>
      <c r="J32" s="151">
        <f>'[1]Jul'!$AN$32</f>
        <v>20014</v>
      </c>
      <c r="K32" s="123">
        <f>'[1]Jul'!$AO$32</f>
        <v>675223</v>
      </c>
      <c r="L32" s="138">
        <f>SUM(J32:K32)</f>
        <v>695237</v>
      </c>
      <c r="M32" s="107">
        <f t="shared" si="2"/>
        <v>786.4313855490814</v>
      </c>
      <c r="N32" s="211">
        <f>'[3]Jul'!$AN$32</f>
        <v>71482</v>
      </c>
      <c r="O32" s="199">
        <f>'[3]Jul'!$AO$32</f>
        <v>6949</v>
      </c>
      <c r="P32" s="138">
        <f t="shared" si="8"/>
        <v>78431</v>
      </c>
      <c r="Q32" s="36" t="s">
        <v>30</v>
      </c>
      <c r="R32" s="45"/>
      <c r="S32" s="25"/>
    </row>
    <row r="33" spans="1:19" s="2" customFormat="1" ht="9" customHeight="1" thickBot="1">
      <c r="A33" s="99"/>
      <c r="B33" s="55"/>
      <c r="C33" s="55"/>
      <c r="D33" s="124"/>
      <c r="E33" s="124"/>
      <c r="F33" s="124"/>
      <c r="G33" s="124"/>
      <c r="H33" s="124"/>
      <c r="I33" s="124"/>
      <c r="J33" s="124"/>
      <c r="K33" s="124"/>
      <c r="L33" s="124"/>
      <c r="M33" s="193"/>
      <c r="N33" s="124"/>
      <c r="O33" s="124"/>
      <c r="P33" s="124"/>
      <c r="Q33" s="24"/>
      <c r="R33" s="24"/>
      <c r="S33" s="25"/>
    </row>
    <row r="34" spans="1:19" s="2" customFormat="1" ht="30" customHeight="1" thickBot="1">
      <c r="A34" s="94" t="s">
        <v>14</v>
      </c>
      <c r="B34" s="67"/>
      <c r="C34" s="67"/>
      <c r="D34" s="125">
        <f aca="true" t="shared" si="9" ref="D34:P34">SUM(D35:D36)</f>
        <v>3363</v>
      </c>
      <c r="E34" s="115">
        <f t="shared" si="9"/>
        <v>-960</v>
      </c>
      <c r="F34" s="112">
        <f>D34+E34</f>
        <v>2403</v>
      </c>
      <c r="G34" s="115">
        <f t="shared" si="9"/>
        <v>8168</v>
      </c>
      <c r="H34" s="115">
        <f t="shared" si="9"/>
        <v>-3458</v>
      </c>
      <c r="I34" s="112">
        <f>SUM(G34:H34)</f>
        <v>4710</v>
      </c>
      <c r="J34" s="115">
        <f t="shared" si="9"/>
        <v>11764</v>
      </c>
      <c r="K34" s="115">
        <f t="shared" si="9"/>
        <v>-12714</v>
      </c>
      <c r="L34" s="112">
        <f t="shared" si="9"/>
        <v>-950</v>
      </c>
      <c r="M34" s="104"/>
      <c r="N34" s="111">
        <f>SUM(N35:N36)</f>
        <v>-2760</v>
      </c>
      <c r="O34" s="115">
        <f>SUM(O35:O36)</f>
        <v>1988</v>
      </c>
      <c r="P34" s="112">
        <f t="shared" si="9"/>
        <v>-772</v>
      </c>
      <c r="Q34" s="20"/>
      <c r="R34" s="20"/>
      <c r="S34" s="22" t="s">
        <v>63</v>
      </c>
    </row>
    <row r="35" spans="1:19" s="2" customFormat="1" ht="30" customHeight="1">
      <c r="A35" s="99"/>
      <c r="B35" s="69" t="s">
        <v>40</v>
      </c>
      <c r="C35" s="70"/>
      <c r="D35" s="134">
        <f>'[1]Jul'!$G$35</f>
        <v>2531</v>
      </c>
      <c r="E35" s="132">
        <f>'[1]Jul'!$H$35</f>
        <v>1987</v>
      </c>
      <c r="F35" s="119">
        <f>D35+E35</f>
        <v>4518</v>
      </c>
      <c r="G35" s="134">
        <f>'[1]Jul'!$J$35</f>
        <v>2692</v>
      </c>
      <c r="H35" s="132">
        <f>'[1]Jul'!$K$35</f>
        <v>1716</v>
      </c>
      <c r="I35" s="119">
        <f>SUM(G35:H35)</f>
        <v>4408</v>
      </c>
      <c r="J35" s="134">
        <f>'[1]Jul'!$AN$35</f>
        <v>1295</v>
      </c>
      <c r="K35" s="132">
        <f>'[1]Jul'!$AO$35</f>
        <v>1094</v>
      </c>
      <c r="L35" s="119">
        <f>SUM(J35:K35)</f>
        <v>2389</v>
      </c>
      <c r="M35" s="194"/>
      <c r="N35" s="202">
        <f>'[3]Jul'!$AN$35</f>
        <v>190</v>
      </c>
      <c r="O35" s="203">
        <f>'[3]Jul'!$AO$35</f>
        <v>956</v>
      </c>
      <c r="P35" s="119">
        <f>SUM(N35:O35)</f>
        <v>1146</v>
      </c>
      <c r="Q35" s="26"/>
      <c r="R35" s="27" t="s">
        <v>64</v>
      </c>
      <c r="S35" s="25"/>
    </row>
    <row r="36" spans="1:19" s="2" customFormat="1" ht="30" customHeight="1" thickBot="1">
      <c r="A36" s="99"/>
      <c r="B36" s="89" t="s">
        <v>67</v>
      </c>
      <c r="C36" s="90"/>
      <c r="D36" s="120">
        <f>'[1]Jul'!$G$36</f>
        <v>832</v>
      </c>
      <c r="E36" s="121">
        <f>'[1]Jul'!$H$36</f>
        <v>-2947</v>
      </c>
      <c r="F36" s="122">
        <f>D36+E36</f>
        <v>-2115</v>
      </c>
      <c r="G36" s="120">
        <f>'[1]Jul'!$J$36</f>
        <v>5476</v>
      </c>
      <c r="H36" s="121">
        <f>'[1]Jul'!$K$36</f>
        <v>-5174</v>
      </c>
      <c r="I36" s="122">
        <f>SUM(G36:H36)</f>
        <v>302</v>
      </c>
      <c r="J36" s="120">
        <f>'[1]Jul'!$AN$36</f>
        <v>10469</v>
      </c>
      <c r="K36" s="123">
        <f>'[1]Jul'!$AO$36</f>
        <v>-13808</v>
      </c>
      <c r="L36" s="122">
        <f>J36+K36</f>
        <v>-3339</v>
      </c>
      <c r="M36" s="52"/>
      <c r="N36" s="198">
        <f>'[3]Jul'!$AN$36</f>
        <v>-2950</v>
      </c>
      <c r="O36" s="199">
        <f>'[3]Jul'!$AO$36</f>
        <v>1032</v>
      </c>
      <c r="P36" s="122">
        <f>N36+O36</f>
        <v>-1918</v>
      </c>
      <c r="Q36" s="28"/>
      <c r="R36" s="29" t="s">
        <v>68</v>
      </c>
      <c r="S36" s="25"/>
    </row>
    <row r="37" spans="1:19" s="2" customFormat="1" ht="9" customHeight="1" thickBot="1">
      <c r="A37" s="99"/>
      <c r="B37" s="87"/>
      <c r="C37" s="15"/>
      <c r="D37" s="30"/>
      <c r="E37" s="30"/>
      <c r="F37" s="46"/>
      <c r="G37" s="30"/>
      <c r="H37" s="30"/>
      <c r="I37" s="46"/>
      <c r="J37" s="46"/>
      <c r="K37" s="46"/>
      <c r="L37" s="46"/>
      <c r="M37" s="195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99"/>
      <c r="B38" s="15"/>
      <c r="C38" s="15"/>
      <c r="D38" s="251" t="str">
        <f>'[1]Publikasie Info'!$C$39</f>
        <v>30 Jun 2020</v>
      </c>
      <c r="E38" s="252"/>
      <c r="F38" s="252"/>
      <c r="G38" s="251" t="str">
        <f>'[1]Publikasie Info'!$C$40</f>
        <v>31 Jul 2020</v>
      </c>
      <c r="H38" s="252"/>
      <c r="I38" s="252"/>
      <c r="J38" s="253" t="str">
        <f>G38</f>
        <v>31 Jul 2020</v>
      </c>
      <c r="K38" s="252"/>
      <c r="L38" s="252"/>
      <c r="M38" s="229"/>
      <c r="N38" s="251" t="str">
        <f>'[1]Publikasie Info'!$D$40</f>
        <v>31 Jul 2019</v>
      </c>
      <c r="O38" s="252"/>
      <c r="P38" s="252"/>
      <c r="Q38" s="24"/>
      <c r="R38" s="24"/>
      <c r="S38" s="25"/>
    </row>
    <row r="39" spans="1:19" s="2" customFormat="1" ht="30" customHeight="1" thickBot="1">
      <c r="A39" s="100" t="s">
        <v>43</v>
      </c>
      <c r="B39" s="91"/>
      <c r="C39" s="91"/>
      <c r="D39" s="125">
        <f aca="true" t="shared" si="10" ref="D39:L39">D11+D13-D17-D26-D34</f>
        <v>1606581</v>
      </c>
      <c r="E39" s="115">
        <f t="shared" si="10"/>
        <v>2328891</v>
      </c>
      <c r="F39" s="153">
        <f t="shared" si="10"/>
        <v>3935472</v>
      </c>
      <c r="G39" s="125">
        <f t="shared" si="10"/>
        <v>4320047</v>
      </c>
      <c r="H39" s="115">
        <f t="shared" si="10"/>
        <v>3551113</v>
      </c>
      <c r="I39" s="153">
        <f t="shared" si="10"/>
        <v>7871160</v>
      </c>
      <c r="J39" s="110">
        <f t="shared" si="10"/>
        <v>4320047</v>
      </c>
      <c r="K39" s="153">
        <f t="shared" si="10"/>
        <v>3551113</v>
      </c>
      <c r="L39" s="112">
        <f t="shared" si="10"/>
        <v>7871160</v>
      </c>
      <c r="M39" s="104">
        <f>_xlfn.IFERROR((L39-P39)/P39*100,IF(L39-P39=0,0,100))</f>
        <v>12.896697390505626</v>
      </c>
      <c r="N39" s="125">
        <f>N11+N13-N17-N26-N34</f>
        <v>3177855</v>
      </c>
      <c r="O39" s="115">
        <f>O11+O13-O17-O26-O34</f>
        <v>3794147</v>
      </c>
      <c r="P39" s="112">
        <f>P11+P13-P17-P26-P34</f>
        <v>6972002</v>
      </c>
      <c r="Q39" s="48"/>
      <c r="R39" s="48"/>
      <c r="S39" s="49" t="s">
        <v>115</v>
      </c>
    </row>
    <row r="40" spans="1:19" s="2" customFormat="1" ht="9" customHeight="1" thickBot="1">
      <c r="A40" s="101"/>
      <c r="B40" s="17"/>
      <c r="C40" s="17"/>
      <c r="D40" s="30"/>
      <c r="E40" s="30"/>
      <c r="F40" s="30"/>
      <c r="G40" s="263"/>
      <c r="H40" s="263"/>
      <c r="I40" s="263"/>
      <c r="J40" s="263"/>
      <c r="K40" s="263"/>
      <c r="L40" s="263"/>
      <c r="M40" s="19"/>
      <c r="N40" s="263"/>
      <c r="O40" s="263"/>
      <c r="P40" s="263"/>
      <c r="Q40" s="250"/>
      <c r="R40" s="250"/>
      <c r="S40" s="25"/>
    </row>
    <row r="41" spans="1:19" s="2" customFormat="1" ht="30" customHeight="1" thickBot="1">
      <c r="A41" s="94" t="s">
        <v>39</v>
      </c>
      <c r="B41" s="67"/>
      <c r="C41" s="67"/>
      <c r="D41" s="125">
        <f>SUM(D42+D43)</f>
        <v>1606581</v>
      </c>
      <c r="E41" s="115">
        <f>SUM(E42+E43)</f>
        <v>2328891</v>
      </c>
      <c r="F41" s="112">
        <f>D41+E41</f>
        <v>3935472</v>
      </c>
      <c r="G41" s="125">
        <f>SUM(G42+G43)</f>
        <v>4320047</v>
      </c>
      <c r="H41" s="115">
        <f>SUM(H42+H43)</f>
        <v>3551113</v>
      </c>
      <c r="I41" s="112">
        <f>G41+H41</f>
        <v>7871160</v>
      </c>
      <c r="J41" s="125">
        <f>J43+J42</f>
        <v>4320047</v>
      </c>
      <c r="K41" s="115">
        <f>K42+K43</f>
        <v>3551113</v>
      </c>
      <c r="L41" s="112">
        <f>J41+K41</f>
        <v>7871160</v>
      </c>
      <c r="M41" s="104">
        <f>_xlfn.IFERROR((L41-P41)/P41*100,IF(L41-P41=0,0,100))</f>
        <v>12.896697390505626</v>
      </c>
      <c r="N41" s="125">
        <f>N42+N43</f>
        <v>3177855</v>
      </c>
      <c r="O41" s="115">
        <f>O42+O43</f>
        <v>3794147</v>
      </c>
      <c r="P41" s="112">
        <f>N41+O41</f>
        <v>6972002</v>
      </c>
      <c r="Q41" s="20"/>
      <c r="R41" s="20"/>
      <c r="S41" s="22" t="s">
        <v>65</v>
      </c>
    </row>
    <row r="42" spans="1:19" s="2" customFormat="1" ht="30" customHeight="1">
      <c r="A42" s="102"/>
      <c r="B42" s="69" t="s">
        <v>71</v>
      </c>
      <c r="C42" s="70"/>
      <c r="D42" s="117">
        <f>'[1]Jul'!$G$42</f>
        <v>1412701</v>
      </c>
      <c r="E42" s="132">
        <f>'[1]Jul'!$H$42</f>
        <v>2116391</v>
      </c>
      <c r="F42" s="133">
        <f>D42+E42</f>
        <v>3529092</v>
      </c>
      <c r="G42" s="132">
        <f>'[1]Jul'!$J$42</f>
        <v>3838016</v>
      </c>
      <c r="H42" s="132">
        <f>'[1]Jul'!$K$42</f>
        <v>3311650</v>
      </c>
      <c r="I42" s="119">
        <f>SUM(G42:H42)</f>
        <v>7149666</v>
      </c>
      <c r="J42" s="132">
        <f>'[1]Jul'!$AN$42</f>
        <v>3838016</v>
      </c>
      <c r="K42" s="132">
        <f>'[1]Jul'!$AO$42</f>
        <v>3311650</v>
      </c>
      <c r="L42" s="119">
        <f>J42+K42</f>
        <v>7149666</v>
      </c>
      <c r="M42" s="191">
        <f>_xlfn.IFERROR((L42-P42)/P42*100,IF(L42-P42=0,0,100))</f>
        <v>13.84019052165286</v>
      </c>
      <c r="N42" s="196">
        <f>'[3]Jul'!$AN$42</f>
        <v>2821336</v>
      </c>
      <c r="O42" s="203">
        <f>'[3]Jul'!$AO$42</f>
        <v>3459105</v>
      </c>
      <c r="P42" s="119">
        <f>N42+O42</f>
        <v>6280441</v>
      </c>
      <c r="Q42" s="26"/>
      <c r="R42" s="27" t="s">
        <v>72</v>
      </c>
      <c r="S42" s="25"/>
    </row>
    <row r="43" spans="1:19" s="2" customFormat="1" ht="30" customHeight="1" thickBot="1">
      <c r="A43" s="102"/>
      <c r="B43" s="89" t="s">
        <v>15</v>
      </c>
      <c r="C43" s="90"/>
      <c r="D43" s="120">
        <f>'[1]Jul'!$G$43</f>
        <v>193880</v>
      </c>
      <c r="E43" s="121">
        <f>'[1]Jul'!$H$43</f>
        <v>212500</v>
      </c>
      <c r="F43" s="122">
        <f>D43+E43</f>
        <v>406380</v>
      </c>
      <c r="G43" s="121">
        <f>'[1]Jul'!$J$43</f>
        <v>482031</v>
      </c>
      <c r="H43" s="121">
        <f>'[1]Jul'!$K$43</f>
        <v>239463</v>
      </c>
      <c r="I43" s="122">
        <f>SUM(G43:H43)</f>
        <v>721494</v>
      </c>
      <c r="J43" s="121">
        <f>'[1]Jul'!$AN$43</f>
        <v>482031</v>
      </c>
      <c r="K43" s="121">
        <f>'[1]Jul'!$AO$43</f>
        <v>239463</v>
      </c>
      <c r="L43" s="122">
        <f>J43+K43</f>
        <v>721494</v>
      </c>
      <c r="M43" s="107">
        <f>_xlfn.IFERROR((L43-P43)/P43*100,IF(L43-P43=0,0,100))</f>
        <v>4.328323893336957</v>
      </c>
      <c r="N43" s="198">
        <f>'[3]Jul'!$AN$43</f>
        <v>356519</v>
      </c>
      <c r="O43" s="206">
        <f>'[3]Jul'!$AO$43</f>
        <v>335042</v>
      </c>
      <c r="P43" s="122">
        <f>N43+O43</f>
        <v>691561</v>
      </c>
      <c r="Q43" s="28"/>
      <c r="R43" s="29" t="s">
        <v>16</v>
      </c>
      <c r="S43" s="25"/>
    </row>
    <row r="44" spans="1:19" s="2" customFormat="1" ht="9" customHeight="1" thickBot="1">
      <c r="A44" s="100"/>
      <c r="B44" s="67"/>
      <c r="C44" s="6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2" t="s">
        <v>44</v>
      </c>
      <c r="B45" s="93"/>
      <c r="C45" s="93"/>
      <c r="D45" s="183"/>
      <c r="E45" s="184"/>
      <c r="F45" s="185"/>
      <c r="G45" s="183"/>
      <c r="H45" s="184"/>
      <c r="I45" s="185"/>
      <c r="J45" s="183"/>
      <c r="K45" s="184"/>
      <c r="L45" s="185"/>
      <c r="M45" s="216"/>
      <c r="N45" s="183"/>
      <c r="O45" s="184"/>
      <c r="P45" s="185"/>
      <c r="Q45" s="17"/>
      <c r="R45" s="17"/>
      <c r="S45" s="51" t="s">
        <v>69</v>
      </c>
    </row>
    <row r="46" spans="1:19" s="1" customFormat="1" ht="30" customHeight="1">
      <c r="A46" s="94" t="s">
        <v>45</v>
      </c>
      <c r="B46" s="55"/>
      <c r="C46" s="55"/>
      <c r="D46" s="186"/>
      <c r="E46" s="187"/>
      <c r="F46" s="188"/>
      <c r="G46" s="186"/>
      <c r="H46" s="187"/>
      <c r="I46" s="188"/>
      <c r="J46" s="186"/>
      <c r="K46" s="187"/>
      <c r="L46" s="188"/>
      <c r="M46" s="217"/>
      <c r="N46" s="186"/>
      <c r="O46" s="187"/>
      <c r="P46" s="188"/>
      <c r="Q46" s="15"/>
      <c r="R46" s="15"/>
      <c r="S46" s="22" t="s">
        <v>70</v>
      </c>
    </row>
    <row r="47" spans="1:19" s="1" customFormat="1" ht="30" customHeight="1">
      <c r="A47" s="95"/>
      <c r="B47" s="55" t="s">
        <v>46</v>
      </c>
      <c r="C47" s="55"/>
      <c r="D47" s="189">
        <f>'[1]Jul'!$G$46</f>
        <v>0</v>
      </c>
      <c r="E47" s="187">
        <f>'[1]Jul'!$H$46</f>
        <v>0</v>
      </c>
      <c r="F47" s="133">
        <f>D47+E47</f>
        <v>0</v>
      </c>
      <c r="G47" s="189">
        <f>'[1]Jul'!$J$46</f>
        <v>0</v>
      </c>
      <c r="H47" s="187">
        <f>'[1]Jul'!$K$46</f>
        <v>0</v>
      </c>
      <c r="I47" s="133">
        <f>SUM(G47:H47)</f>
        <v>0</v>
      </c>
      <c r="J47" s="189">
        <f>'[1]Jul'!$AN$46</f>
        <v>0</v>
      </c>
      <c r="K47" s="187">
        <f>'[1]Jul'!$AO$46</f>
        <v>0</v>
      </c>
      <c r="L47" s="215">
        <f>J47+K47</f>
        <v>0</v>
      </c>
      <c r="M47" s="218"/>
      <c r="N47" s="189">
        <v>0</v>
      </c>
      <c r="O47" s="187">
        <v>0</v>
      </c>
      <c r="P47" s="188">
        <f>N47+O47</f>
        <v>0</v>
      </c>
      <c r="Q47" s="15"/>
      <c r="R47" s="24" t="s">
        <v>49</v>
      </c>
      <c r="S47" s="25"/>
    </row>
    <row r="48" spans="1:19" s="1" customFormat="1" ht="30" customHeight="1">
      <c r="A48" s="95"/>
      <c r="B48" s="55" t="s">
        <v>47</v>
      </c>
      <c r="C48" s="55"/>
      <c r="D48" s="189">
        <f>'[1]Jul'!$G$47</f>
        <v>0</v>
      </c>
      <c r="E48" s="187">
        <f>'[1]Jul'!$H$47</f>
        <v>0</v>
      </c>
      <c r="F48" s="133">
        <f>D48+E48</f>
        <v>0</v>
      </c>
      <c r="G48" s="189">
        <f>'[1]Jul'!$J$47</f>
        <v>0</v>
      </c>
      <c r="H48" s="187">
        <f>'[1]Jul'!$K$47</f>
        <v>0</v>
      </c>
      <c r="I48" s="133">
        <f>SUM(G48:H48)</f>
        <v>0</v>
      </c>
      <c r="J48" s="189">
        <f>'[1]Jul'!$AN$47</f>
        <v>0</v>
      </c>
      <c r="K48" s="187">
        <f>'[1]Jul'!$AO$47</f>
        <v>0</v>
      </c>
      <c r="L48" s="215">
        <f>J48+K48</f>
        <v>0</v>
      </c>
      <c r="M48" s="218"/>
      <c r="N48" s="189">
        <v>0</v>
      </c>
      <c r="O48" s="187">
        <v>0</v>
      </c>
      <c r="P48" s="188">
        <f>N48+O48</f>
        <v>0</v>
      </c>
      <c r="Q48" s="15"/>
      <c r="R48" s="24" t="s">
        <v>50</v>
      </c>
      <c r="S48" s="25"/>
    </row>
    <row r="49" spans="1:19" s="1" customFormat="1" ht="30" customHeight="1">
      <c r="A49" s="95"/>
      <c r="B49" s="55" t="s">
        <v>48</v>
      </c>
      <c r="C49" s="55"/>
      <c r="D49" s="189">
        <f>'[1]Jul'!$G$48</f>
        <v>0</v>
      </c>
      <c r="E49" s="187">
        <f>'[1]Jul'!$H$48</f>
        <v>0</v>
      </c>
      <c r="F49" s="133">
        <f>D49+E49</f>
        <v>0</v>
      </c>
      <c r="G49" s="189">
        <f>'[1]Jul'!$J$48</f>
        <v>0</v>
      </c>
      <c r="H49" s="187">
        <f>'[1]Jul'!$K$48</f>
        <v>0</v>
      </c>
      <c r="I49" s="133">
        <f>SUM(G49:H49)</f>
        <v>0</v>
      </c>
      <c r="J49" s="189">
        <f>'[1]Jul'!$AN$48</f>
        <v>0</v>
      </c>
      <c r="K49" s="187">
        <f>'[1]Jul'!$AO$48</f>
        <v>0</v>
      </c>
      <c r="L49" s="215">
        <f>J49+K49</f>
        <v>0</v>
      </c>
      <c r="M49" s="218"/>
      <c r="N49" s="189">
        <v>0</v>
      </c>
      <c r="O49" s="187">
        <v>0</v>
      </c>
      <c r="P49" s="188">
        <f>N49+O49</f>
        <v>0</v>
      </c>
      <c r="Q49" s="15"/>
      <c r="R49" s="24" t="s">
        <v>51</v>
      </c>
      <c r="S49" s="25"/>
    </row>
    <row r="50" spans="1:19" s="1" customFormat="1" ht="30" customHeight="1">
      <c r="A50" s="95"/>
      <c r="B50" s="55" t="s">
        <v>56</v>
      </c>
      <c r="C50" s="55"/>
      <c r="D50" s="189">
        <f>'[1]Jul'!$G$50</f>
        <v>0</v>
      </c>
      <c r="E50" s="190">
        <f>'[1]Jul'!$H$50</f>
        <v>0</v>
      </c>
      <c r="F50" s="133">
        <f>D50+E50</f>
        <v>0</v>
      </c>
      <c r="G50" s="189">
        <f>'[1]Jul'!$J$50</f>
        <v>0</v>
      </c>
      <c r="H50" s="190">
        <f>'[1]Jul'!$K$50</f>
        <v>0</v>
      </c>
      <c r="I50" s="137">
        <f>SUM(G50:H50)</f>
        <v>0</v>
      </c>
      <c r="J50" s="189">
        <f>'[1]Jul'!$AN$50</f>
        <v>0</v>
      </c>
      <c r="K50" s="190">
        <f>'[1]Jul'!$AO$50</f>
        <v>0</v>
      </c>
      <c r="L50" s="215">
        <f>J50+K50</f>
        <v>0</v>
      </c>
      <c r="M50" s="219"/>
      <c r="N50" s="189">
        <v>0</v>
      </c>
      <c r="O50" s="190">
        <v>0</v>
      </c>
      <c r="P50" s="188">
        <f>N50+O50</f>
        <v>0</v>
      </c>
      <c r="Q50" s="259" t="s">
        <v>55</v>
      </c>
      <c r="R50" s="241"/>
      <c r="S50" s="25"/>
    </row>
    <row r="51" spans="1:19" s="1" customFormat="1" ht="30" customHeight="1" thickBot="1">
      <c r="A51" s="96"/>
      <c r="B51" s="97" t="s">
        <v>66</v>
      </c>
      <c r="C51" s="97"/>
      <c r="D51" s="221">
        <f>D47+D48-D49-D50</f>
        <v>0</v>
      </c>
      <c r="E51" s="222">
        <f>E47+E48-E49-E50</f>
        <v>0</v>
      </c>
      <c r="F51" s="223">
        <f>SUM(D51:E51)</f>
        <v>0</v>
      </c>
      <c r="G51" s="221">
        <f>G47+G48-G49-G50</f>
        <v>0</v>
      </c>
      <c r="H51" s="222">
        <f>H47+H48-H49-H50</f>
        <v>0</v>
      </c>
      <c r="I51" s="223">
        <f>SUM(G51:H51)</f>
        <v>0</v>
      </c>
      <c r="J51" s="221">
        <f>J47+J48-J49-J50</f>
        <v>0</v>
      </c>
      <c r="K51" s="222">
        <f>K47+K48-K49-K50</f>
        <v>0</v>
      </c>
      <c r="L51" s="223">
        <f>SUM(J51:K51)</f>
        <v>0</v>
      </c>
      <c r="M51" s="220"/>
      <c r="N51" s="221">
        <f>N47+N48-N49-N50</f>
        <v>0</v>
      </c>
      <c r="O51" s="222">
        <f>O47+O48-O49-O50</f>
        <v>0</v>
      </c>
      <c r="P51" s="223">
        <f>SUM(N51:O51)</f>
        <v>0</v>
      </c>
      <c r="Q51" s="53"/>
      <c r="R51" s="54" t="s">
        <v>54</v>
      </c>
      <c r="S51" s="50"/>
    </row>
    <row r="52" spans="1:19" s="1" customFormat="1" ht="30" customHeight="1">
      <c r="A52" s="254" t="str">
        <f>'[2]Opskrif Notas'!C8</f>
        <v>Producer deliveries directly from farms (ton):</v>
      </c>
      <c r="B52" s="255"/>
      <c r="C52" s="255"/>
      <c r="D52" s="255"/>
      <c r="E52" s="255"/>
      <c r="F52" s="255"/>
      <c r="G52" s="255"/>
      <c r="H52" s="255"/>
      <c r="I52" s="255"/>
      <c r="J52" s="230" t="s">
        <v>52</v>
      </c>
      <c r="K52" s="231" t="s">
        <v>32</v>
      </c>
      <c r="L52" s="232" t="s">
        <v>53</v>
      </c>
      <c r="M52" s="256" t="str">
        <f>'[2]Opskrif Notas'!C14</f>
        <v>Produsentelewerings direk vanaf plase (ton):</v>
      </c>
      <c r="N52" s="257"/>
      <c r="O52" s="257"/>
      <c r="P52" s="257"/>
      <c r="Q52" s="257"/>
      <c r="R52" s="257"/>
      <c r="S52" s="258"/>
    </row>
    <row r="53" spans="1:19" s="1" customFormat="1" ht="30" customHeight="1">
      <c r="A53" s="59"/>
      <c r="B53" s="55"/>
      <c r="C53" s="55"/>
      <c r="D53" s="60"/>
      <c r="E53" s="56"/>
      <c r="F53" s="56"/>
      <c r="G53" s="15"/>
      <c r="H53" s="103"/>
      <c r="I53" s="61" t="str">
        <f>'[1]Publikasie Info'!$D$108</f>
        <v>March 2020</v>
      </c>
      <c r="J53" s="154">
        <f>'[1]Jul'!$E$55</f>
        <v>48476</v>
      </c>
      <c r="K53" s="155"/>
      <c r="L53" s="154">
        <f>'[1]Jul'!$G$55</f>
        <v>82264</v>
      </c>
      <c r="M53" s="15" t="str">
        <f>'[1]Publikasie Info'!$D$121</f>
        <v>Maart 2020</v>
      </c>
      <c r="N53" s="58"/>
      <c r="O53" s="58"/>
      <c r="P53" s="58"/>
      <c r="Q53" s="15"/>
      <c r="R53" s="47"/>
      <c r="S53" s="62"/>
    </row>
    <row r="54" spans="1:19" s="1" customFormat="1" ht="30" customHeight="1">
      <c r="A54" s="63"/>
      <c r="B54" s="55"/>
      <c r="C54" s="55"/>
      <c r="D54" s="15"/>
      <c r="E54" s="61"/>
      <c r="F54" s="61"/>
      <c r="G54" s="15"/>
      <c r="H54" s="103"/>
      <c r="I54" s="61" t="str">
        <f>'[1]Publikasie Info'!$D$109</f>
        <v>April 2020</v>
      </c>
      <c r="J54" s="154">
        <f>'[1]Jul'!$E$56</f>
        <v>82765</v>
      </c>
      <c r="K54" s="156"/>
      <c r="L54" s="154">
        <f>'[1]Jul'!$G$56</f>
        <v>134227</v>
      </c>
      <c r="M54" s="64" t="str">
        <f>'[1]Publikasie Info'!$D$122</f>
        <v>April 2020</v>
      </c>
      <c r="N54" s="58"/>
      <c r="O54" s="58"/>
      <c r="P54" s="58"/>
      <c r="Q54" s="15"/>
      <c r="R54" s="47"/>
      <c r="S54" s="62"/>
    </row>
    <row r="55" spans="1:19" s="1" customFormat="1" ht="30" customHeight="1">
      <c r="A55" s="63"/>
      <c r="B55" s="55"/>
      <c r="C55" s="55"/>
      <c r="D55" s="65"/>
      <c r="E55" s="15"/>
      <c r="F55" s="61"/>
      <c r="G55" s="15"/>
      <c r="H55" s="103"/>
      <c r="I55" s="61" t="str">
        <f>'[1]Publikasie Info'!$C$85</f>
        <v>May - July 2020</v>
      </c>
      <c r="J55" s="154">
        <f>'[1]Jul'!$E$57</f>
        <v>5712212</v>
      </c>
      <c r="K55" s="156"/>
      <c r="L55" s="154">
        <f>'[1]Jul'!$G$57</f>
        <v>5147882</v>
      </c>
      <c r="M55" s="55" t="str">
        <f>'[1]Publikasie Info'!$I$85</f>
        <v>Mei - Julie 2020</v>
      </c>
      <c r="N55" s="58"/>
      <c r="O55" s="58"/>
      <c r="P55" s="58"/>
      <c r="Q55" s="15"/>
      <c r="R55" s="47"/>
      <c r="S55" s="62"/>
    </row>
    <row r="56" spans="1:19" s="1" customFormat="1" ht="15" customHeight="1">
      <c r="A56" s="239"/>
      <c r="B56" s="240"/>
      <c r="C56" s="240"/>
      <c r="D56" s="240"/>
      <c r="E56" s="240"/>
      <c r="F56" s="240"/>
      <c r="G56" s="240"/>
      <c r="H56" s="240"/>
      <c r="I56" s="240"/>
      <c r="J56" s="240"/>
      <c r="K56" s="57"/>
      <c r="L56" s="241"/>
      <c r="M56" s="241"/>
      <c r="N56" s="241"/>
      <c r="O56" s="241"/>
      <c r="P56" s="241"/>
      <c r="Q56" s="241"/>
      <c r="R56" s="241"/>
      <c r="S56" s="242"/>
    </row>
    <row r="57" spans="1:19" s="1" customFormat="1" ht="30" customHeight="1">
      <c r="A57" s="243" t="str">
        <f>'[2]Opskrif Notas'!C9</f>
        <v>Maize equivalent.</v>
      </c>
      <c r="B57" s="244"/>
      <c r="C57" s="244"/>
      <c r="D57" s="244"/>
      <c r="E57" s="244"/>
      <c r="F57" s="244"/>
      <c r="G57" s="244"/>
      <c r="H57" s="244"/>
      <c r="I57" s="244"/>
      <c r="J57" s="244"/>
      <c r="K57" s="57" t="s">
        <v>34</v>
      </c>
      <c r="L57" s="240" t="str">
        <f>'[2]Opskrif Notas'!C15</f>
        <v>Mielie ekwivalent.</v>
      </c>
      <c r="M57" s="245"/>
      <c r="N57" s="245"/>
      <c r="O57" s="245"/>
      <c r="P57" s="245"/>
      <c r="Q57" s="245"/>
      <c r="R57" s="245"/>
      <c r="S57" s="246"/>
    </row>
    <row r="58" spans="1:19" ht="30" customHeight="1">
      <c r="A58" s="235" t="str">
        <f>'[2]Opskrif Notas'!C10</f>
        <v>Processed for drinkable alcohol included.</v>
      </c>
      <c r="B58" s="236"/>
      <c r="C58" s="236"/>
      <c r="D58" s="236"/>
      <c r="E58" s="236"/>
      <c r="F58" s="236"/>
      <c r="G58" s="236"/>
      <c r="H58" s="236"/>
      <c r="I58" s="236"/>
      <c r="J58" s="236"/>
      <c r="K58" s="66" t="s">
        <v>73</v>
      </c>
      <c r="L58" s="247" t="str">
        <f>'[2]Opskrif Notas'!C16</f>
        <v>Verwerk vir drinkbare alkohol ingesluit.</v>
      </c>
      <c r="M58" s="248"/>
      <c r="N58" s="248"/>
      <c r="O58" s="248"/>
      <c r="P58" s="248"/>
      <c r="Q58" s="248"/>
      <c r="R58" s="248"/>
      <c r="S58" s="249"/>
    </row>
    <row r="59" spans="1:19" ht="30" customHeight="1">
      <c r="A59" s="235" t="str">
        <f>'[2]Opskrif Notas'!C11</f>
        <v>Also refer to general footnotes.</v>
      </c>
      <c r="B59" s="236"/>
      <c r="C59" s="236"/>
      <c r="D59" s="236"/>
      <c r="E59" s="236"/>
      <c r="F59" s="236"/>
      <c r="G59" s="236"/>
      <c r="H59" s="236"/>
      <c r="I59" s="236"/>
      <c r="J59" s="236"/>
      <c r="K59" s="66"/>
      <c r="L59" s="237" t="str">
        <f>'[2]Opskrif Notas'!C17</f>
        <v>Verwys ook na algemene voetnotas.</v>
      </c>
      <c r="M59" s="237"/>
      <c r="N59" s="237"/>
      <c r="O59" s="237"/>
      <c r="P59" s="237"/>
      <c r="Q59" s="237"/>
      <c r="R59" s="237"/>
      <c r="S59" s="238"/>
    </row>
    <row r="60" spans="1:19" ht="9" customHeight="1" thickBot="1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G10:I10"/>
    <mergeCell ref="J10:L10"/>
    <mergeCell ref="N10:P10"/>
    <mergeCell ref="G40:I40"/>
    <mergeCell ref="J40:L40"/>
    <mergeCell ref="N40:P40"/>
    <mergeCell ref="Q40:R40"/>
    <mergeCell ref="D38:F38"/>
    <mergeCell ref="G38:I38"/>
    <mergeCell ref="J38:L38"/>
    <mergeCell ref="N38:P38"/>
    <mergeCell ref="A52:I52"/>
    <mergeCell ref="M52:S52"/>
    <mergeCell ref="Q50:R50"/>
    <mergeCell ref="A59:J59"/>
    <mergeCell ref="L59:S59"/>
    <mergeCell ref="A56:J56"/>
    <mergeCell ref="L56:S56"/>
    <mergeCell ref="A57:J57"/>
    <mergeCell ref="L57:S57"/>
    <mergeCell ref="A58:J58"/>
    <mergeCell ref="L58:S58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2020-03-23T07:10:44Z</cp:lastPrinted>
  <dcterms:created xsi:type="dcterms:W3CDTF">2006-06-23T07:25:24Z</dcterms:created>
  <dcterms:modified xsi:type="dcterms:W3CDTF">2020-08-25T10:52:01Z</dcterms:modified>
  <cp:category/>
  <cp:version/>
  <cp:contentType/>
  <cp:contentStatus/>
</cp:coreProperties>
</file>