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225" tabRatio="735" activeTab="0"/>
  </bookViews>
  <sheets>
    <sheet name="9899" sheetId="1" r:id="rId1"/>
  </sheets>
  <definedNames/>
  <calcPr fullCalcOnLoad="1"/>
</workbook>
</file>

<file path=xl/sharedStrings.xml><?xml version="1.0" encoding="utf-8"?>
<sst xmlns="http://schemas.openxmlformats.org/spreadsheetml/2006/main" count="147" uniqueCount="75">
  <si>
    <t>Total</t>
  </si>
  <si>
    <t>Totaal</t>
  </si>
  <si>
    <t>Human</t>
  </si>
  <si>
    <t>Menslik</t>
  </si>
  <si>
    <t>Voer</t>
  </si>
  <si>
    <t>Feed</t>
  </si>
  <si>
    <t>Menslike mark</t>
  </si>
  <si>
    <t>Uitvoere</t>
  </si>
  <si>
    <t>Voorraad vir klandisiemaal</t>
  </si>
  <si>
    <t>Jul'99</t>
  </si>
  <si>
    <t>Jun'99</t>
  </si>
  <si>
    <t>Verwerkers</t>
  </si>
  <si>
    <t>Opbergers, handelaars</t>
  </si>
  <si>
    <t>OATS / HAWER - 1998/99  Marketing Year(Oct - Sep)/1998/99-Bemarkingsjaar(Okt - Sep) (3)</t>
  </si>
  <si>
    <t>Oats in commercial structures</t>
  </si>
  <si>
    <t>a) Opening stock (1)</t>
  </si>
  <si>
    <t>b) Acquisition</t>
  </si>
  <si>
    <t>Imported</t>
  </si>
  <si>
    <t>c) Utilisation</t>
  </si>
  <si>
    <t>Processed for:</t>
  </si>
  <si>
    <t>Human market</t>
  </si>
  <si>
    <t>Animal market</t>
  </si>
  <si>
    <t>Seed</t>
  </si>
  <si>
    <t>Sold to end-consumers</t>
  </si>
  <si>
    <t>(d) Sundries</t>
  </si>
  <si>
    <t>Exports</t>
  </si>
  <si>
    <t>Net sales(+)/Purchases(-) dealers</t>
  </si>
  <si>
    <t>Surplus (-)/Deficit (+)</t>
  </si>
  <si>
    <t>Storers,  traders</t>
  </si>
  <si>
    <t>Processors</t>
  </si>
  <si>
    <t>Oct/Okt'98</t>
  </si>
  <si>
    <t>Nov'98</t>
  </si>
  <si>
    <t>Dec/Des'98</t>
  </si>
  <si>
    <t>Jan'99</t>
  </si>
  <si>
    <t>Feb'99</t>
  </si>
  <si>
    <t>Apr'99</t>
  </si>
  <si>
    <t>Aug'99</t>
  </si>
  <si>
    <t>Progressive/Progressief</t>
  </si>
  <si>
    <t>Oct/Okt98 - Sep'99</t>
  </si>
  <si>
    <t>Sep'99</t>
  </si>
  <si>
    <t>1 Oct/Okt'98</t>
  </si>
  <si>
    <t>May/Mei'99</t>
  </si>
  <si>
    <t xml:space="preserve">                                                 Monthly announcement of information / Maandelikse bekendmaking van inligting                                         </t>
  </si>
  <si>
    <t>Hawer in kommersiële strukture</t>
  </si>
  <si>
    <t>(a) Beginvoorraad (1)</t>
  </si>
  <si>
    <t>(b) Verkryging</t>
  </si>
  <si>
    <t>Ingevoer</t>
  </si>
  <si>
    <t>(c) Aanwending</t>
  </si>
  <si>
    <t>Verwerk vir:</t>
  </si>
  <si>
    <t>Dierevoer mark</t>
  </si>
  <si>
    <t>Saad</t>
  </si>
  <si>
    <t>Verkope aan eindverbruikers</t>
  </si>
  <si>
    <t>(d) Diverse</t>
  </si>
  <si>
    <t>Netto verkope(+)/Aankope(-) )handel</t>
  </si>
  <si>
    <t>Surplus(-)/Tekort(+)</t>
  </si>
  <si>
    <t>(e) Onaangewende voorraad (a+b-c-d)</t>
  </si>
  <si>
    <t>Eindvoorraad verklaar</t>
  </si>
  <si>
    <t>(h) Totale voorraad (f) + (g)</t>
  </si>
  <si>
    <t>Mar/Mrt'99</t>
  </si>
  <si>
    <t xml:space="preserve">(2)   Includes a portion of the production of developing producers - the balance will not necessarily be included here/Ingesluit 'n deel van produksie van opkomende produsente - die balans sal nie noodwendig hier </t>
  </si>
  <si>
    <t xml:space="preserve">(3)   As declared by collaborators. Although everything has been done to ensure the accuracy of the information, SAGIS does not take any responsibility for actions or losses that might occur as a result of the usage </t>
  </si>
  <si>
    <t xml:space="preserve">        of this information/Soos verklaar deur medewerkers. Alhoewel alles gedoen is om te verseker dat die inligting korrek is, aanvaar SAGIS geen verantwoordelikheid vir enige aksies of verliese as gevolg van die </t>
  </si>
  <si>
    <t xml:space="preserve">        inligting wat gebruik is nie. </t>
  </si>
  <si>
    <t>(g) Producers stock (4)</t>
  </si>
  <si>
    <t>Ending stock declared:</t>
  </si>
  <si>
    <t>(h) Total stock (f)+(g)</t>
  </si>
  <si>
    <t>(1)   Excluding stock in transit/Uitgesluit voorraad in transito.</t>
  </si>
  <si>
    <t>(f) Own unutilised stock - see (e)</t>
  </si>
  <si>
    <r>
      <t xml:space="preserve">Purchases from producers </t>
    </r>
    <r>
      <rPr>
        <b/>
        <sz val="12"/>
        <rFont val="Arial"/>
        <family val="2"/>
      </rPr>
      <t>(2)</t>
    </r>
  </si>
  <si>
    <r>
      <t xml:space="preserve">(e) Unutilised stock </t>
    </r>
    <r>
      <rPr>
        <sz val="12"/>
        <rFont val="Arial"/>
        <family val="2"/>
      </rPr>
      <t>(a+b-c-d)</t>
    </r>
  </si>
  <si>
    <t>Aankope van produsente (2)</t>
  </si>
  <si>
    <t xml:space="preserve">         ingesluit wees nie.</t>
  </si>
  <si>
    <t>(4)   Stock stored on behalf of producers not included in (e)/Voorraad opgeberg namens produsente nie in (e) ingesluit nie.</t>
  </si>
  <si>
    <t>(f) Eie onaangewende voorraad - sien (e)</t>
  </si>
  <si>
    <t>(g) Produsentevoorraad (4)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</si>
</sst>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mmmm\-yy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8"/>
      <name val="Braggadocio"/>
      <family val="5"/>
    </font>
    <font>
      <b/>
      <sz val="12"/>
      <name val="Matura MT Script Capitals"/>
      <family val="4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179" fontId="2" fillId="0" borderId="1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179" fontId="2" fillId="0" borderId="3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179" fontId="2" fillId="0" borderId="5" xfId="0" applyNumberFormat="1" applyFont="1" applyBorder="1" applyAlignment="1">
      <alignment/>
    </xf>
    <xf numFmtId="179" fontId="2" fillId="0" borderId="6" xfId="0" applyNumberFormat="1" applyFont="1" applyBorder="1" applyAlignment="1">
      <alignment/>
    </xf>
    <xf numFmtId="179" fontId="2" fillId="0" borderId="7" xfId="0" applyNumberFormat="1" applyFont="1" applyBorder="1" applyAlignment="1">
      <alignment/>
    </xf>
    <xf numFmtId="179" fontId="2" fillId="0" borderId="8" xfId="0" applyNumberFormat="1" applyFont="1" applyBorder="1" applyAlignment="1">
      <alignment/>
    </xf>
    <xf numFmtId="179" fontId="2" fillId="0" borderId="9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179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17" fontId="2" fillId="0" borderId="14" xfId="0" applyNumberFormat="1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17" fontId="2" fillId="0" borderId="15" xfId="0" applyNumberFormat="1" applyFont="1" applyBorder="1" applyAlignment="1">
      <alignment horizontal="center"/>
    </xf>
    <xf numFmtId="17" fontId="2" fillId="0" borderId="11" xfId="0" applyNumberFormat="1" applyFont="1" applyBorder="1" applyAlignment="1" quotePrefix="1">
      <alignment horizontal="center"/>
    </xf>
    <xf numFmtId="17" fontId="2" fillId="0" borderId="15" xfId="0" applyNumberFormat="1" applyFont="1" applyBorder="1" applyAlignment="1" quotePrefix="1">
      <alignment horizontal="center"/>
    </xf>
    <xf numFmtId="183" fontId="2" fillId="0" borderId="14" xfId="0" applyNumberFormat="1" applyFont="1" applyBorder="1" applyAlignment="1">
      <alignment horizontal="center"/>
    </xf>
    <xf numFmtId="183" fontId="2" fillId="0" borderId="11" xfId="0" applyNumberFormat="1" applyFont="1" applyBorder="1" applyAlignment="1" quotePrefix="1">
      <alignment horizontal="center"/>
    </xf>
    <xf numFmtId="183" fontId="2" fillId="0" borderId="15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7" fontId="1" fillId="0" borderId="12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18" xfId="0" applyNumberFormat="1" applyFont="1" applyBorder="1" applyAlignment="1">
      <alignment horizontal="center"/>
    </xf>
    <xf numFmtId="17" fontId="1" fillId="0" borderId="6" xfId="0" applyNumberFormat="1" applyFont="1" applyBorder="1" applyAlignment="1" quotePrefix="1">
      <alignment horizontal="center"/>
    </xf>
    <xf numFmtId="17" fontId="1" fillId="0" borderId="18" xfId="0" applyNumberFormat="1" applyFont="1" applyBorder="1" applyAlignment="1" quotePrefix="1">
      <alignment horizontal="center"/>
    </xf>
    <xf numFmtId="183" fontId="1" fillId="0" borderId="6" xfId="0" applyNumberFormat="1" applyFont="1" applyBorder="1" applyAlignment="1">
      <alignment horizontal="center"/>
    </xf>
    <xf numFmtId="183" fontId="1" fillId="0" borderId="6" xfId="0" applyNumberFormat="1" applyFont="1" applyBorder="1" applyAlignment="1" quotePrefix="1">
      <alignment horizontal="center"/>
    </xf>
    <xf numFmtId="183" fontId="1" fillId="0" borderId="18" xfId="0" applyNumberFormat="1" applyFont="1" applyBorder="1" applyAlignment="1" quotePrefix="1">
      <alignment horizontal="center"/>
    </xf>
    <xf numFmtId="17" fontId="2" fillId="0" borderId="12" xfId="0" applyNumberFormat="1" applyFont="1" applyBorder="1" applyAlignment="1">
      <alignment horizontal="center"/>
    </xf>
    <xf numFmtId="17" fontId="2" fillId="0" borderId="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" fontId="2" fillId="0" borderId="2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16" xfId="0" applyFont="1" applyBorder="1" applyAlignment="1">
      <alignment/>
    </xf>
    <xf numFmtId="179" fontId="2" fillId="0" borderId="25" xfId="0" applyNumberFormat="1" applyFont="1" applyBorder="1" applyAlignment="1">
      <alignment/>
    </xf>
    <xf numFmtId="179" fontId="2" fillId="0" borderId="26" xfId="0" applyNumberFormat="1" applyFont="1" applyBorder="1" applyAlignment="1">
      <alignment/>
    </xf>
    <xf numFmtId="179" fontId="2" fillId="0" borderId="27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0" fontId="2" fillId="0" borderId="1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9" fontId="2" fillId="0" borderId="23" xfId="0" applyNumberFormat="1" applyFont="1" applyBorder="1" applyAlignment="1">
      <alignment/>
    </xf>
    <xf numFmtId="179" fontId="2" fillId="0" borderId="28" xfId="0" applyNumberFormat="1" applyFont="1" applyBorder="1" applyAlignment="1">
      <alignment/>
    </xf>
    <xf numFmtId="179" fontId="2" fillId="0" borderId="29" xfId="0" applyNumberFormat="1" applyFont="1" applyBorder="1" applyAlignment="1">
      <alignment/>
    </xf>
    <xf numFmtId="179" fontId="2" fillId="0" borderId="22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79" fontId="2" fillId="0" borderId="19" xfId="0" applyNumberFormat="1" applyFont="1" applyBorder="1" applyAlignment="1">
      <alignment/>
    </xf>
    <xf numFmtId="179" fontId="2" fillId="0" borderId="20" xfId="0" applyNumberFormat="1" applyFont="1" applyBorder="1" applyAlignment="1">
      <alignment/>
    </xf>
    <xf numFmtId="179" fontId="2" fillId="0" borderId="21" xfId="0" applyNumberFormat="1" applyFont="1" applyBorder="1" applyAlignment="1">
      <alignment/>
    </xf>
    <xf numFmtId="179" fontId="2" fillId="0" borderId="15" xfId="0" applyNumberFormat="1" applyFont="1" applyBorder="1" applyAlignment="1">
      <alignment/>
    </xf>
    <xf numFmtId="179" fontId="2" fillId="0" borderId="30" xfId="0" applyNumberFormat="1" applyFont="1" applyBorder="1" applyAlignment="1">
      <alignment/>
    </xf>
    <xf numFmtId="179" fontId="2" fillId="0" borderId="19" xfId="0" applyNumberFormat="1" applyFont="1" applyBorder="1" applyAlignment="1">
      <alignment horizontal="right"/>
    </xf>
    <xf numFmtId="179" fontId="2" fillId="0" borderId="30" xfId="0" applyNumberFormat="1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79" fontId="2" fillId="0" borderId="32" xfId="0" applyNumberFormat="1" applyFont="1" applyBorder="1" applyAlignment="1">
      <alignment/>
    </xf>
    <xf numFmtId="179" fontId="2" fillId="0" borderId="18" xfId="0" applyNumberFormat="1" applyFont="1" applyBorder="1" applyAlignment="1">
      <alignment/>
    </xf>
    <xf numFmtId="179" fontId="2" fillId="0" borderId="33" xfId="0" applyNumberFormat="1" applyFont="1" applyBorder="1" applyAlignment="1">
      <alignment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16" xfId="0" applyFont="1" applyBorder="1" applyAlignment="1" quotePrefix="1">
      <alignment horizontal="right"/>
    </xf>
    <xf numFmtId="179" fontId="2" fillId="0" borderId="37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13" xfId="0" applyFont="1" applyBorder="1" applyAlignment="1">
      <alignment/>
    </xf>
    <xf numFmtId="179" fontId="2" fillId="0" borderId="13" xfId="0" applyNumberFormat="1" applyFont="1" applyBorder="1" applyAlignment="1">
      <alignment/>
    </xf>
    <xf numFmtId="179" fontId="2" fillId="0" borderId="39" xfId="0" applyNumberFormat="1" applyFont="1" applyBorder="1" applyAlignment="1">
      <alignment/>
    </xf>
    <xf numFmtId="179" fontId="2" fillId="0" borderId="3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5" xfId="0" applyFont="1" applyBorder="1" applyAlignment="1">
      <alignment/>
    </xf>
    <xf numFmtId="179" fontId="2" fillId="0" borderId="41" xfId="0" applyNumberFormat="1" applyFont="1" applyBorder="1" applyAlignment="1">
      <alignment/>
    </xf>
    <xf numFmtId="179" fontId="2" fillId="0" borderId="36" xfId="0" applyNumberFormat="1" applyFont="1" applyBorder="1" applyAlignment="1">
      <alignment/>
    </xf>
    <xf numFmtId="179" fontId="2" fillId="0" borderId="42" xfId="0" applyNumberFormat="1" applyFont="1" applyBorder="1" applyAlignment="1">
      <alignment/>
    </xf>
    <xf numFmtId="179" fontId="2" fillId="0" borderId="35" xfId="0" applyNumberFormat="1" applyFont="1" applyBorder="1" applyAlignment="1">
      <alignment/>
    </xf>
    <xf numFmtId="179" fontId="2" fillId="0" borderId="43" xfId="0" applyNumberFormat="1" applyFont="1" applyBorder="1" applyAlignment="1">
      <alignment/>
    </xf>
    <xf numFmtId="179" fontId="2" fillId="0" borderId="4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179" fontId="2" fillId="0" borderId="44" xfId="0" applyNumberFormat="1" applyFont="1" applyBorder="1" applyAlignment="1">
      <alignment/>
    </xf>
    <xf numFmtId="179" fontId="2" fillId="0" borderId="45" xfId="0" applyNumberFormat="1" applyFont="1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16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47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49" xfId="0" applyFont="1" applyBorder="1" applyAlignment="1">
      <alignment horizontal="right"/>
    </xf>
    <xf numFmtId="179" fontId="2" fillId="0" borderId="50" xfId="0" applyNumberFormat="1" applyFont="1" applyBorder="1" applyAlignment="1">
      <alignment/>
    </xf>
    <xf numFmtId="179" fontId="2" fillId="0" borderId="51" xfId="0" applyNumberFormat="1" applyFont="1" applyBorder="1" applyAlignment="1">
      <alignment/>
    </xf>
    <xf numFmtId="179" fontId="2" fillId="0" borderId="52" xfId="0" applyNumberFormat="1" applyFont="1" applyBorder="1" applyAlignment="1">
      <alignment/>
    </xf>
    <xf numFmtId="179" fontId="2" fillId="0" borderId="53" xfId="0" applyNumberFormat="1" applyFont="1" applyBorder="1" applyAlignment="1">
      <alignment/>
    </xf>
    <xf numFmtId="0" fontId="2" fillId="0" borderId="54" xfId="0" applyFont="1" applyBorder="1" applyAlignment="1">
      <alignment horizontal="right"/>
    </xf>
    <xf numFmtId="0" fontId="2" fillId="0" borderId="55" xfId="0" applyFont="1" applyBorder="1" applyAlignment="1">
      <alignment/>
    </xf>
    <xf numFmtId="179" fontId="2" fillId="0" borderId="56" xfId="0" applyNumberFormat="1" applyFont="1" applyBorder="1" applyAlignment="1">
      <alignment/>
    </xf>
    <xf numFmtId="179" fontId="2" fillId="0" borderId="57" xfId="0" applyNumberFormat="1" applyFont="1" applyBorder="1" applyAlignment="1">
      <alignment/>
    </xf>
    <xf numFmtId="179" fontId="2" fillId="0" borderId="58" xfId="0" applyNumberFormat="1" applyFont="1" applyBorder="1" applyAlignment="1">
      <alignment/>
    </xf>
    <xf numFmtId="179" fontId="2" fillId="0" borderId="59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60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180975</xdr:colOff>
      <xdr:row>0</xdr:row>
      <xdr:rowOff>0</xdr:rowOff>
    </xdr:from>
    <xdr:to>
      <xdr:col>28</xdr:col>
      <xdr:colOff>38100</xdr:colOff>
      <xdr:row>3</xdr:row>
      <xdr:rowOff>28575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0"/>
          <a:ext cx="6124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107"/>
  <sheetViews>
    <sheetView tabSelected="1" zoomScale="75" zoomScaleNormal="75" workbookViewId="0" topLeftCell="AR29">
      <selection activeCell="AY35" sqref="AY35"/>
    </sheetView>
  </sheetViews>
  <sheetFormatPr defaultColWidth="9.140625" defaultRowHeight="12.75"/>
  <cols>
    <col min="1" max="1" width="1.8515625" style="5" customWidth="1"/>
    <col min="2" max="2" width="3.140625" style="5" customWidth="1"/>
    <col min="3" max="3" width="0.85546875" style="5" customWidth="1"/>
    <col min="4" max="4" width="29.7109375" style="5" customWidth="1"/>
    <col min="5" max="5" width="28.140625" style="5" hidden="1" customWidth="1"/>
    <col min="6" max="6" width="9.28125" style="5" bestFit="1" customWidth="1"/>
    <col min="7" max="7" width="8.00390625" style="5" bestFit="1" customWidth="1"/>
    <col min="8" max="8" width="8.57421875" style="5" bestFit="1" customWidth="1"/>
    <col min="9" max="9" width="9.28125" style="5" bestFit="1" customWidth="1"/>
    <col min="10" max="10" width="8.00390625" style="5" bestFit="1" customWidth="1"/>
    <col min="11" max="11" width="8.57421875" style="5" bestFit="1" customWidth="1"/>
    <col min="12" max="12" width="9.28125" style="5" bestFit="1" customWidth="1"/>
    <col min="13" max="13" width="8.00390625" style="5" bestFit="1" customWidth="1"/>
    <col min="14" max="14" width="8.57421875" style="5" bestFit="1" customWidth="1"/>
    <col min="15" max="15" width="9.28125" style="5" bestFit="1" customWidth="1"/>
    <col min="16" max="16" width="8.00390625" style="5" bestFit="1" customWidth="1"/>
    <col min="17" max="17" width="8.57421875" style="5" bestFit="1" customWidth="1"/>
    <col min="18" max="18" width="9.28125" style="5" bestFit="1" customWidth="1"/>
    <col min="19" max="19" width="7.140625" style="5" bestFit="1" customWidth="1"/>
    <col min="20" max="20" width="8.57421875" style="5" bestFit="1" customWidth="1"/>
    <col min="21" max="21" width="9.28125" style="5" bestFit="1" customWidth="1"/>
    <col min="22" max="22" width="8.00390625" style="5" bestFit="1" customWidth="1"/>
    <col min="23" max="23" width="8.57421875" style="5" bestFit="1" customWidth="1"/>
    <col min="24" max="24" width="9.28125" style="5" bestFit="1" customWidth="1"/>
    <col min="25" max="25" width="8.00390625" style="5" bestFit="1" customWidth="1"/>
    <col min="26" max="26" width="8.57421875" style="5" bestFit="1" customWidth="1"/>
    <col min="27" max="27" width="9.28125" style="5" bestFit="1" customWidth="1"/>
    <col min="28" max="28" width="8.00390625" style="5" bestFit="1" customWidth="1"/>
    <col min="29" max="29" width="8.57421875" style="5" bestFit="1" customWidth="1"/>
    <col min="30" max="30" width="9.28125" style="5" bestFit="1" customWidth="1"/>
    <col min="31" max="31" width="8.00390625" style="5" bestFit="1" customWidth="1"/>
    <col min="32" max="32" width="8.57421875" style="5" bestFit="1" customWidth="1"/>
    <col min="33" max="33" width="9.28125" style="5" bestFit="1" customWidth="1"/>
    <col min="34" max="34" width="8.00390625" style="5" bestFit="1" customWidth="1"/>
    <col min="35" max="35" width="8.57421875" style="5" bestFit="1" customWidth="1"/>
    <col min="36" max="36" width="9.28125" style="5" bestFit="1" customWidth="1"/>
    <col min="37" max="38" width="8.00390625" style="5" bestFit="1" customWidth="1"/>
    <col min="39" max="39" width="9.28125" style="5" bestFit="1" customWidth="1"/>
    <col min="40" max="40" width="8.00390625" style="5" bestFit="1" customWidth="1"/>
    <col min="41" max="41" width="8.57421875" style="5" bestFit="1" customWidth="1"/>
    <col min="42" max="42" width="9.28125" style="5" bestFit="1" customWidth="1"/>
    <col min="43" max="44" width="8.57421875" style="5" bestFit="1" customWidth="1"/>
    <col min="45" max="45" width="20.421875" style="5" customWidth="1"/>
    <col min="46" max="46" width="22.28125" style="5" customWidth="1"/>
    <col min="47" max="47" width="1.421875" style="5" customWidth="1"/>
    <col min="48" max="48" width="1.57421875" style="5" customWidth="1"/>
    <col min="49" max="16384" width="9.140625" style="5" customWidth="1"/>
  </cols>
  <sheetData>
    <row r="1" spans="1:187" ht="23.25">
      <c r="A1" s="1"/>
      <c r="B1" s="1"/>
      <c r="C1" s="1"/>
      <c r="D1" s="1"/>
      <c r="E1" s="3"/>
      <c r="F1" s="3"/>
      <c r="G1" s="24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3"/>
      <c r="Y1" s="3"/>
      <c r="Z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</row>
    <row r="2" spans="1:187" ht="18.75">
      <c r="A2" s="1"/>
      <c r="B2" s="1"/>
      <c r="C2" s="1"/>
      <c r="D2" s="3"/>
      <c r="E2" s="3"/>
      <c r="F2" s="3"/>
      <c r="G2" s="25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</row>
    <row r="3" spans="1:187" ht="18.75">
      <c r="A3" s="1"/>
      <c r="B3" s="1"/>
      <c r="C3" s="1"/>
      <c r="D3" s="3"/>
      <c r="E3" s="3"/>
      <c r="F3" s="3"/>
      <c r="G3" s="25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</row>
    <row r="4" spans="1:187" ht="3.75" customHeight="1">
      <c r="A4" s="1"/>
      <c r="B4" s="1"/>
      <c r="C4" s="1"/>
      <c r="D4" s="26"/>
      <c r="E4" s="26"/>
      <c r="F4" s="26"/>
      <c r="G4" s="29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6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</row>
    <row r="5" spans="1:187" ht="12.75" customHeight="1">
      <c r="A5" s="31" t="s">
        <v>42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6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</row>
    <row r="6" spans="1:187" ht="17.25" customHeight="1">
      <c r="A6" s="32" t="s">
        <v>13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</row>
    <row r="7" spans="1:187" ht="16.5" customHeight="1" thickBo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</row>
    <row r="8" spans="1:48" ht="19.5" customHeight="1">
      <c r="A8" s="34"/>
      <c r="B8" s="35"/>
      <c r="C8" s="36"/>
      <c r="D8" s="37"/>
      <c r="E8" s="36"/>
      <c r="F8" s="38" t="s">
        <v>30</v>
      </c>
      <c r="G8" s="39"/>
      <c r="H8" s="40"/>
      <c r="I8" s="38" t="s">
        <v>31</v>
      </c>
      <c r="J8" s="39"/>
      <c r="K8" s="40"/>
      <c r="L8" s="38" t="s">
        <v>32</v>
      </c>
      <c r="M8" s="41"/>
      <c r="N8" s="42"/>
      <c r="O8" s="38" t="s">
        <v>33</v>
      </c>
      <c r="P8" s="41"/>
      <c r="Q8" s="42"/>
      <c r="R8" s="38" t="s">
        <v>34</v>
      </c>
      <c r="S8" s="41"/>
      <c r="T8" s="42"/>
      <c r="U8" s="38" t="s">
        <v>58</v>
      </c>
      <c r="V8" s="41"/>
      <c r="W8" s="42"/>
      <c r="X8" s="43" t="s">
        <v>35</v>
      </c>
      <c r="Y8" s="44"/>
      <c r="Z8" s="45"/>
      <c r="AA8" s="38" t="s">
        <v>41</v>
      </c>
      <c r="AB8" s="41"/>
      <c r="AC8" s="42"/>
      <c r="AD8" s="38" t="s">
        <v>10</v>
      </c>
      <c r="AE8" s="41"/>
      <c r="AF8" s="42"/>
      <c r="AG8" s="38" t="s">
        <v>9</v>
      </c>
      <c r="AH8" s="41"/>
      <c r="AI8" s="42"/>
      <c r="AJ8" s="38" t="s">
        <v>36</v>
      </c>
      <c r="AK8" s="41"/>
      <c r="AL8" s="42"/>
      <c r="AM8" s="38" t="s">
        <v>39</v>
      </c>
      <c r="AN8" s="41"/>
      <c r="AO8" s="42"/>
      <c r="AP8" s="38" t="s">
        <v>37</v>
      </c>
      <c r="AQ8" s="41"/>
      <c r="AR8" s="41"/>
      <c r="AS8" s="34"/>
      <c r="AT8" s="36"/>
      <c r="AU8" s="36"/>
      <c r="AV8" s="37"/>
    </row>
    <row r="9" spans="1:48" ht="19.5" customHeight="1" thickBot="1">
      <c r="A9" s="46"/>
      <c r="B9" s="2"/>
      <c r="C9" s="17"/>
      <c r="D9" s="47"/>
      <c r="E9" s="18"/>
      <c r="F9" s="20"/>
      <c r="G9" s="18"/>
      <c r="H9" s="48"/>
      <c r="I9" s="49"/>
      <c r="J9" s="50"/>
      <c r="K9" s="51"/>
      <c r="L9" s="50"/>
      <c r="M9" s="52"/>
      <c r="N9" s="53"/>
      <c r="O9" s="50"/>
      <c r="P9" s="52"/>
      <c r="Q9" s="53"/>
      <c r="R9" s="50"/>
      <c r="S9" s="52"/>
      <c r="T9" s="53"/>
      <c r="U9" s="50"/>
      <c r="V9" s="52"/>
      <c r="W9" s="53"/>
      <c r="X9" s="54"/>
      <c r="Y9" s="55"/>
      <c r="Z9" s="56"/>
      <c r="AA9" s="50"/>
      <c r="AB9" s="52"/>
      <c r="AC9" s="53"/>
      <c r="AD9" s="50"/>
      <c r="AE9" s="52"/>
      <c r="AF9" s="53"/>
      <c r="AG9" s="49"/>
      <c r="AH9" s="52"/>
      <c r="AI9" s="53"/>
      <c r="AJ9" s="49"/>
      <c r="AK9" s="52"/>
      <c r="AL9" s="53"/>
      <c r="AM9" s="49"/>
      <c r="AN9" s="52"/>
      <c r="AO9" s="53"/>
      <c r="AP9" s="57" t="s">
        <v>38</v>
      </c>
      <c r="AQ9" s="58"/>
      <c r="AR9" s="58"/>
      <c r="AS9" s="46"/>
      <c r="AT9" s="17"/>
      <c r="AU9" s="17"/>
      <c r="AV9" s="47"/>
    </row>
    <row r="10" spans="1:48" ht="19.5" customHeight="1">
      <c r="A10" s="59" t="s">
        <v>14</v>
      </c>
      <c r="B10" s="60"/>
      <c r="C10" s="60"/>
      <c r="D10" s="60"/>
      <c r="E10" s="36"/>
      <c r="F10" s="61" t="s">
        <v>2</v>
      </c>
      <c r="G10" s="62" t="s">
        <v>5</v>
      </c>
      <c r="H10" s="63" t="s">
        <v>0</v>
      </c>
      <c r="I10" s="61" t="s">
        <v>2</v>
      </c>
      <c r="J10" s="62" t="s">
        <v>5</v>
      </c>
      <c r="K10" s="63" t="s">
        <v>0</v>
      </c>
      <c r="L10" s="64" t="s">
        <v>2</v>
      </c>
      <c r="M10" s="62" t="s">
        <v>5</v>
      </c>
      <c r="N10" s="63" t="s">
        <v>0</v>
      </c>
      <c r="O10" s="64" t="s">
        <v>2</v>
      </c>
      <c r="P10" s="62" t="s">
        <v>5</v>
      </c>
      <c r="Q10" s="63" t="s">
        <v>0</v>
      </c>
      <c r="R10" s="64" t="s">
        <v>2</v>
      </c>
      <c r="S10" s="62" t="s">
        <v>5</v>
      </c>
      <c r="T10" s="63" t="s">
        <v>0</v>
      </c>
      <c r="U10" s="64" t="s">
        <v>2</v>
      </c>
      <c r="V10" s="62" t="s">
        <v>5</v>
      </c>
      <c r="W10" s="63" t="s">
        <v>0</v>
      </c>
      <c r="X10" s="64" t="s">
        <v>2</v>
      </c>
      <c r="Y10" s="62" t="s">
        <v>5</v>
      </c>
      <c r="Z10" s="63" t="s">
        <v>0</v>
      </c>
      <c r="AA10" s="64" t="s">
        <v>2</v>
      </c>
      <c r="AB10" s="62" t="s">
        <v>5</v>
      </c>
      <c r="AC10" s="63" t="s">
        <v>0</v>
      </c>
      <c r="AD10" s="64" t="s">
        <v>2</v>
      </c>
      <c r="AE10" s="62" t="s">
        <v>5</v>
      </c>
      <c r="AF10" s="63" t="s">
        <v>0</v>
      </c>
      <c r="AG10" s="61" t="s">
        <v>2</v>
      </c>
      <c r="AH10" s="62" t="s">
        <v>5</v>
      </c>
      <c r="AI10" s="65" t="s">
        <v>0</v>
      </c>
      <c r="AJ10" s="61" t="s">
        <v>2</v>
      </c>
      <c r="AK10" s="62" t="s">
        <v>5</v>
      </c>
      <c r="AL10" s="65" t="s">
        <v>0</v>
      </c>
      <c r="AM10" s="61" t="s">
        <v>2</v>
      </c>
      <c r="AN10" s="62" t="s">
        <v>5</v>
      </c>
      <c r="AO10" s="65" t="s">
        <v>0</v>
      </c>
      <c r="AP10" s="61" t="s">
        <v>2</v>
      </c>
      <c r="AQ10" s="62" t="s">
        <v>5</v>
      </c>
      <c r="AR10" s="66" t="s">
        <v>0</v>
      </c>
      <c r="AS10" s="59" t="s">
        <v>43</v>
      </c>
      <c r="AT10" s="60"/>
      <c r="AU10" s="60"/>
      <c r="AV10" s="67"/>
    </row>
    <row r="11" spans="1:48" ht="19.5" customHeight="1" thickBot="1">
      <c r="A11" s="20"/>
      <c r="B11" s="18"/>
      <c r="C11" s="18"/>
      <c r="D11" s="48"/>
      <c r="E11" s="18"/>
      <c r="F11" s="68" t="s">
        <v>3</v>
      </c>
      <c r="G11" s="69" t="s">
        <v>4</v>
      </c>
      <c r="H11" s="70" t="s">
        <v>1</v>
      </c>
      <c r="I11" s="68" t="s">
        <v>3</v>
      </c>
      <c r="J11" s="69" t="s">
        <v>4</v>
      </c>
      <c r="K11" s="70" t="s">
        <v>1</v>
      </c>
      <c r="L11" s="69" t="s">
        <v>3</v>
      </c>
      <c r="M11" s="69" t="s">
        <v>4</v>
      </c>
      <c r="N11" s="70" t="s">
        <v>1</v>
      </c>
      <c r="O11" s="69" t="s">
        <v>3</v>
      </c>
      <c r="P11" s="69" t="s">
        <v>4</v>
      </c>
      <c r="Q11" s="70" t="s">
        <v>1</v>
      </c>
      <c r="R11" s="69" t="s">
        <v>3</v>
      </c>
      <c r="S11" s="69" t="s">
        <v>4</v>
      </c>
      <c r="T11" s="70" t="s">
        <v>1</v>
      </c>
      <c r="U11" s="69" t="s">
        <v>3</v>
      </c>
      <c r="V11" s="69" t="s">
        <v>4</v>
      </c>
      <c r="W11" s="70" t="s">
        <v>1</v>
      </c>
      <c r="X11" s="69" t="s">
        <v>3</v>
      </c>
      <c r="Y11" s="69" t="s">
        <v>4</v>
      </c>
      <c r="Z11" s="70" t="s">
        <v>1</v>
      </c>
      <c r="AA11" s="69" t="s">
        <v>3</v>
      </c>
      <c r="AB11" s="69" t="s">
        <v>4</v>
      </c>
      <c r="AC11" s="70" t="s">
        <v>1</v>
      </c>
      <c r="AD11" s="69" t="s">
        <v>3</v>
      </c>
      <c r="AE11" s="69" t="s">
        <v>4</v>
      </c>
      <c r="AF11" s="70" t="s">
        <v>1</v>
      </c>
      <c r="AG11" s="68" t="s">
        <v>3</v>
      </c>
      <c r="AH11" s="69" t="s">
        <v>4</v>
      </c>
      <c r="AI11" s="71" t="s">
        <v>1</v>
      </c>
      <c r="AJ11" s="68" t="s">
        <v>3</v>
      </c>
      <c r="AK11" s="69" t="s">
        <v>4</v>
      </c>
      <c r="AL11" s="71" t="s">
        <v>1</v>
      </c>
      <c r="AM11" s="68" t="s">
        <v>3</v>
      </c>
      <c r="AN11" s="69" t="s">
        <v>4</v>
      </c>
      <c r="AO11" s="71" t="s">
        <v>1</v>
      </c>
      <c r="AP11" s="68" t="s">
        <v>3</v>
      </c>
      <c r="AQ11" s="69" t="s">
        <v>4</v>
      </c>
      <c r="AR11" s="72" t="s">
        <v>1</v>
      </c>
      <c r="AS11" s="20"/>
      <c r="AT11" s="18"/>
      <c r="AU11" s="18"/>
      <c r="AV11" s="48"/>
    </row>
    <row r="12" spans="1:48" ht="19.5" customHeight="1" thickBot="1">
      <c r="A12" s="73"/>
      <c r="B12" s="74"/>
      <c r="C12" s="74"/>
      <c r="D12" s="74"/>
      <c r="E12" s="17"/>
      <c r="F12" s="68"/>
      <c r="G12" s="69"/>
      <c r="H12" s="70"/>
      <c r="I12" s="68"/>
      <c r="J12" s="69"/>
      <c r="K12" s="70"/>
      <c r="L12" s="75"/>
      <c r="M12" s="76"/>
      <c r="N12" s="77"/>
      <c r="O12" s="75"/>
      <c r="P12" s="76"/>
      <c r="Q12" s="77"/>
      <c r="R12" s="75"/>
      <c r="S12" s="76"/>
      <c r="T12" s="77"/>
      <c r="U12" s="75"/>
      <c r="V12" s="76"/>
      <c r="W12" s="77"/>
      <c r="X12" s="75"/>
      <c r="Y12" s="76"/>
      <c r="Z12" s="77"/>
      <c r="AA12" s="75"/>
      <c r="AB12" s="76"/>
      <c r="AC12" s="77"/>
      <c r="AD12" s="75"/>
      <c r="AE12" s="76"/>
      <c r="AF12" s="77"/>
      <c r="AG12" s="75"/>
      <c r="AH12" s="76"/>
      <c r="AI12" s="77"/>
      <c r="AJ12" s="75"/>
      <c r="AK12" s="76"/>
      <c r="AL12" s="77"/>
      <c r="AM12" s="75"/>
      <c r="AN12" s="76"/>
      <c r="AO12" s="77"/>
      <c r="AP12" s="75" t="s">
        <v>40</v>
      </c>
      <c r="AQ12" s="76"/>
      <c r="AR12" s="76"/>
      <c r="AS12" s="46"/>
      <c r="AT12" s="17"/>
      <c r="AU12" s="17"/>
      <c r="AV12" s="47"/>
    </row>
    <row r="13" spans="1:48" ht="19.5" customHeight="1" thickBot="1">
      <c r="A13" s="78" t="s">
        <v>15</v>
      </c>
      <c r="B13" s="17"/>
      <c r="C13" s="17"/>
      <c r="D13" s="17"/>
      <c r="E13" s="17"/>
      <c r="F13" s="79">
        <v>17.486</v>
      </c>
      <c r="G13" s="80">
        <v>4.08</v>
      </c>
      <c r="H13" s="81">
        <f>SUM(F13+G13)</f>
        <v>21.566000000000003</v>
      </c>
      <c r="I13" s="79">
        <v>15.184</v>
      </c>
      <c r="J13" s="80">
        <v>3.912</v>
      </c>
      <c r="K13" s="81">
        <f>SUM(I13+J13)</f>
        <v>19.096</v>
      </c>
      <c r="L13" s="80">
        <f>I31</f>
        <v>13.729999999999999</v>
      </c>
      <c r="M13" s="80">
        <f>J31</f>
        <v>6.1450000000000005</v>
      </c>
      <c r="N13" s="81">
        <f>SUM(L13:M13)</f>
        <v>19.875</v>
      </c>
      <c r="O13" s="80">
        <f>L31</f>
        <v>12.900999999999998</v>
      </c>
      <c r="P13" s="80">
        <f>M31</f>
        <v>7.317000000000001</v>
      </c>
      <c r="Q13" s="81">
        <f>SUM(O13+P13)</f>
        <v>20.218</v>
      </c>
      <c r="R13" s="80">
        <f>O31</f>
        <v>11.515999999999998</v>
      </c>
      <c r="S13" s="80">
        <f>P31</f>
        <v>7.3690000000000015</v>
      </c>
      <c r="T13" s="81">
        <f>SUM(R13+S13)</f>
        <v>18.884999999999998</v>
      </c>
      <c r="U13" s="80">
        <f>R31</f>
        <v>9.426999999999998</v>
      </c>
      <c r="V13" s="80">
        <f>S31</f>
        <v>7.0840000000000005</v>
      </c>
      <c r="W13" s="81">
        <f>SUM(U13+V13)</f>
        <v>16.511</v>
      </c>
      <c r="X13" s="80">
        <f>U31</f>
        <v>7.091999999999998</v>
      </c>
      <c r="Y13" s="80">
        <f>V31</f>
        <v>4.713000000000001</v>
      </c>
      <c r="Z13" s="81">
        <f>SUM(X13+Y13)</f>
        <v>11.805</v>
      </c>
      <c r="AA13" s="80">
        <f>X31</f>
        <v>15.748999999999999</v>
      </c>
      <c r="AB13" s="80">
        <f>Y31</f>
        <v>4.349000000000001</v>
      </c>
      <c r="AC13" s="81">
        <f>SUM(AA13+AB13)</f>
        <v>20.098</v>
      </c>
      <c r="AD13" s="80">
        <f>AA31</f>
        <v>12.539</v>
      </c>
      <c r="AE13" s="80">
        <f>AB31</f>
        <v>3.8270000000000013</v>
      </c>
      <c r="AF13" s="81">
        <f>SUM(AD13+AE13)</f>
        <v>16.366</v>
      </c>
      <c r="AG13" s="80">
        <f>AD31</f>
        <v>9.494</v>
      </c>
      <c r="AH13" s="80">
        <f>AE31</f>
        <v>1.5200000000000014</v>
      </c>
      <c r="AI13" s="81">
        <f>SUM(AG13+AH13)</f>
        <v>11.014000000000001</v>
      </c>
      <c r="AJ13" s="80">
        <f>AG31</f>
        <v>6.457</v>
      </c>
      <c r="AK13" s="80">
        <f>AH31</f>
        <v>1.3290000000000015</v>
      </c>
      <c r="AL13" s="81">
        <f>SUM(AJ13:AK13)</f>
        <v>7.786000000000001</v>
      </c>
      <c r="AM13" s="80">
        <f>AJ31</f>
        <v>4.224</v>
      </c>
      <c r="AN13" s="80">
        <f>AK31</f>
        <v>1.0690000000000013</v>
      </c>
      <c r="AO13" s="82">
        <f>SUM(AM13:AN13)</f>
        <v>5.293000000000001</v>
      </c>
      <c r="AP13" s="79">
        <v>17.486</v>
      </c>
      <c r="AQ13" s="80">
        <v>4.08</v>
      </c>
      <c r="AR13" s="82">
        <f>SUM(AP13:AQ13)</f>
        <v>21.566000000000003</v>
      </c>
      <c r="AS13" s="83" t="s">
        <v>44</v>
      </c>
      <c r="AT13" s="84"/>
      <c r="AU13" s="84"/>
      <c r="AV13" s="85"/>
    </row>
    <row r="14" spans="1:48" ht="19.5" customHeight="1" thickBot="1">
      <c r="A14" s="78"/>
      <c r="B14" s="17"/>
      <c r="C14" s="17"/>
      <c r="D14" s="17"/>
      <c r="E14" s="17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7"/>
      <c r="AS14" s="46"/>
      <c r="AT14" s="17"/>
      <c r="AU14" s="17"/>
      <c r="AV14" s="47"/>
    </row>
    <row r="15" spans="1:48" ht="19.5" customHeight="1" thickBot="1">
      <c r="A15" s="78" t="s">
        <v>16</v>
      </c>
      <c r="B15" s="17"/>
      <c r="C15" s="17"/>
      <c r="D15" s="17"/>
      <c r="E15" s="17"/>
      <c r="F15" s="79">
        <f>SUM(F16:F17)</f>
        <v>0.015</v>
      </c>
      <c r="G15" s="88">
        <f>SUM(G16:G17)</f>
        <v>0.426</v>
      </c>
      <c r="H15" s="81">
        <f>SUM(H16:H17)</f>
        <v>0.441</v>
      </c>
      <c r="I15" s="79">
        <f aca="true" t="shared" si="0" ref="I15:Q15">SUM(I16:I17)</f>
        <v>0.238</v>
      </c>
      <c r="J15" s="88">
        <f t="shared" si="0"/>
        <v>2.511</v>
      </c>
      <c r="K15" s="81">
        <f t="shared" si="0"/>
        <v>2.749</v>
      </c>
      <c r="L15" s="79">
        <f t="shared" si="0"/>
        <v>0.013</v>
      </c>
      <c r="M15" s="88">
        <f t="shared" si="0"/>
        <v>1.783</v>
      </c>
      <c r="N15" s="81">
        <f t="shared" si="0"/>
        <v>1.7959999999999998</v>
      </c>
      <c r="O15" s="79">
        <f t="shared" si="0"/>
        <v>0.378</v>
      </c>
      <c r="P15" s="88">
        <f t="shared" si="0"/>
        <v>1.508</v>
      </c>
      <c r="Q15" s="81">
        <f t="shared" si="0"/>
        <v>1.8860000000000001</v>
      </c>
      <c r="R15" s="79">
        <f aca="true" t="shared" si="1" ref="R15:AJ15">SUM(R16:R17)</f>
        <v>0</v>
      </c>
      <c r="S15" s="88">
        <f t="shared" si="1"/>
        <v>1.136</v>
      </c>
      <c r="T15" s="81">
        <f t="shared" si="1"/>
        <v>1.136</v>
      </c>
      <c r="U15" s="79">
        <f t="shared" si="1"/>
        <v>0</v>
      </c>
      <c r="V15" s="88">
        <f t="shared" si="1"/>
        <v>1.103</v>
      </c>
      <c r="W15" s="81">
        <f t="shared" si="1"/>
        <v>1.103</v>
      </c>
      <c r="X15" s="79">
        <f t="shared" si="1"/>
        <v>10.73</v>
      </c>
      <c r="Y15" s="88">
        <f t="shared" si="1"/>
        <v>0.477</v>
      </c>
      <c r="Z15" s="81">
        <f t="shared" si="1"/>
        <v>11.207</v>
      </c>
      <c r="AA15" s="79">
        <f t="shared" si="1"/>
        <v>0.318</v>
      </c>
      <c r="AB15" s="88">
        <f t="shared" si="1"/>
        <v>0.777</v>
      </c>
      <c r="AC15" s="81">
        <f t="shared" si="1"/>
        <v>1.095</v>
      </c>
      <c r="AD15" s="79">
        <f t="shared" si="1"/>
        <v>0</v>
      </c>
      <c r="AE15" s="88">
        <f t="shared" si="1"/>
        <v>0.129</v>
      </c>
      <c r="AF15" s="81">
        <f t="shared" si="1"/>
        <v>0.129</v>
      </c>
      <c r="AG15" s="79">
        <f t="shared" si="1"/>
        <v>0</v>
      </c>
      <c r="AH15" s="88">
        <f t="shared" si="1"/>
        <v>0.032</v>
      </c>
      <c r="AI15" s="81">
        <f t="shared" si="1"/>
        <v>0.032</v>
      </c>
      <c r="AJ15" s="89">
        <f t="shared" si="1"/>
        <v>0</v>
      </c>
      <c r="AK15" s="88">
        <f>+AK16+AK17</f>
        <v>0.035</v>
      </c>
      <c r="AL15" s="81">
        <f aca="true" t="shared" si="2" ref="AL15:AR15">SUM(AL16:AL17)</f>
        <v>0.035</v>
      </c>
      <c r="AM15" s="89">
        <f t="shared" si="2"/>
        <v>13.479</v>
      </c>
      <c r="AN15" s="88">
        <f t="shared" si="2"/>
        <v>0</v>
      </c>
      <c r="AO15" s="81">
        <f t="shared" si="2"/>
        <v>13.479</v>
      </c>
      <c r="AP15" s="79">
        <f t="shared" si="2"/>
        <v>25.171000000000003</v>
      </c>
      <c r="AQ15" s="88">
        <f t="shared" si="2"/>
        <v>9.917</v>
      </c>
      <c r="AR15" s="87">
        <f t="shared" si="2"/>
        <v>35.088</v>
      </c>
      <c r="AS15" s="83" t="s">
        <v>45</v>
      </c>
      <c r="AT15" s="84"/>
      <c r="AU15" s="84"/>
      <c r="AV15" s="85"/>
    </row>
    <row r="16" spans="1:48" ht="19.5" customHeight="1">
      <c r="A16" s="78"/>
      <c r="B16" s="90" t="s">
        <v>68</v>
      </c>
      <c r="C16" s="91"/>
      <c r="D16" s="91"/>
      <c r="E16" s="92"/>
      <c r="F16" s="93">
        <v>0.015</v>
      </c>
      <c r="G16" s="94">
        <v>0.426</v>
      </c>
      <c r="H16" s="95">
        <f>SUM(F16+G16)</f>
        <v>0.441</v>
      </c>
      <c r="I16" s="93">
        <v>0.238</v>
      </c>
      <c r="J16" s="94">
        <v>2.511</v>
      </c>
      <c r="K16" s="95">
        <f>SUM(I16+J16)</f>
        <v>2.749</v>
      </c>
      <c r="L16" s="94">
        <v>0.013</v>
      </c>
      <c r="M16" s="94">
        <v>1.783</v>
      </c>
      <c r="N16" s="95">
        <f>SUM(L16+M16)</f>
        <v>1.7959999999999998</v>
      </c>
      <c r="O16" s="94">
        <v>0.378</v>
      </c>
      <c r="P16" s="94">
        <v>1.508</v>
      </c>
      <c r="Q16" s="95">
        <f>SUM(O16+P16)</f>
        <v>1.8860000000000001</v>
      </c>
      <c r="R16" s="94">
        <v>0</v>
      </c>
      <c r="S16" s="94">
        <v>1.136</v>
      </c>
      <c r="T16" s="95">
        <f>SUM(R16+S16)</f>
        <v>1.136</v>
      </c>
      <c r="U16" s="94">
        <v>0</v>
      </c>
      <c r="V16" s="94">
        <v>1.103</v>
      </c>
      <c r="W16" s="95">
        <f>SUM(U16+V16)</f>
        <v>1.103</v>
      </c>
      <c r="X16" s="94">
        <v>0</v>
      </c>
      <c r="Y16" s="94">
        <v>0.477</v>
      </c>
      <c r="Z16" s="95">
        <f>SUM(X16+Y16)</f>
        <v>0.477</v>
      </c>
      <c r="AA16" s="94">
        <v>0.276</v>
      </c>
      <c r="AB16" s="94">
        <v>0.777</v>
      </c>
      <c r="AC16" s="95">
        <f>SUM(AA16+AB16)</f>
        <v>1.053</v>
      </c>
      <c r="AD16" s="94">
        <v>0</v>
      </c>
      <c r="AE16" s="94">
        <v>0.129</v>
      </c>
      <c r="AF16" s="95">
        <f>SUM(AD16+AE16)</f>
        <v>0.129</v>
      </c>
      <c r="AG16" s="93">
        <v>0</v>
      </c>
      <c r="AH16" s="94">
        <v>0.032</v>
      </c>
      <c r="AI16" s="96">
        <f>SUM(AG16+AH16)</f>
        <v>0.032</v>
      </c>
      <c r="AJ16" s="93">
        <v>0</v>
      </c>
      <c r="AK16" s="94">
        <v>0.035</v>
      </c>
      <c r="AL16" s="96">
        <f>SUM(AJ16+AK16)</f>
        <v>0.035</v>
      </c>
      <c r="AM16" s="19">
        <v>0</v>
      </c>
      <c r="AN16" s="97">
        <v>0</v>
      </c>
      <c r="AO16" s="96">
        <f>SUM(AM16+AN16)</f>
        <v>0</v>
      </c>
      <c r="AP16" s="98">
        <v>0.92</v>
      </c>
      <c r="AQ16" s="99">
        <v>9.917</v>
      </c>
      <c r="AR16" s="19">
        <f>SUM(AP16+AQ16)</f>
        <v>10.837</v>
      </c>
      <c r="AS16" s="100" t="s">
        <v>70</v>
      </c>
      <c r="AT16" s="101"/>
      <c r="AU16" s="102"/>
      <c r="AV16" s="47"/>
    </row>
    <row r="17" spans="1:48" ht="19.5" customHeight="1" thickBot="1">
      <c r="A17" s="78"/>
      <c r="B17" s="20" t="s">
        <v>17</v>
      </c>
      <c r="C17" s="18"/>
      <c r="D17" s="18"/>
      <c r="E17" s="18"/>
      <c r="F17" s="10">
        <v>0</v>
      </c>
      <c r="G17" s="13">
        <v>0</v>
      </c>
      <c r="H17" s="11">
        <f>SUM(F17+G17)</f>
        <v>0</v>
      </c>
      <c r="I17" s="10">
        <v>0</v>
      </c>
      <c r="J17" s="13">
        <v>0</v>
      </c>
      <c r="K17" s="11">
        <f>SUM(I17+J17)</f>
        <v>0</v>
      </c>
      <c r="L17" s="13">
        <v>0</v>
      </c>
      <c r="M17" s="13">
        <v>0</v>
      </c>
      <c r="N17" s="11">
        <v>0</v>
      </c>
      <c r="O17" s="13">
        <v>0</v>
      </c>
      <c r="P17" s="13">
        <v>0</v>
      </c>
      <c r="Q17" s="11">
        <f>SUM(O17+P17)</f>
        <v>0</v>
      </c>
      <c r="R17" s="13">
        <v>0</v>
      </c>
      <c r="S17" s="13">
        <v>0</v>
      </c>
      <c r="T17" s="11">
        <f>SUM(R17+S17)</f>
        <v>0</v>
      </c>
      <c r="U17" s="13">
        <v>0</v>
      </c>
      <c r="V17" s="13">
        <v>0</v>
      </c>
      <c r="W17" s="11">
        <f>SUM(U17+V17)</f>
        <v>0</v>
      </c>
      <c r="X17" s="13">
        <v>10.73</v>
      </c>
      <c r="Y17" s="13">
        <v>0</v>
      </c>
      <c r="Z17" s="11">
        <f>SUM(X17+Y17)</f>
        <v>10.73</v>
      </c>
      <c r="AA17" s="13">
        <v>0.042</v>
      </c>
      <c r="AB17" s="13">
        <v>0</v>
      </c>
      <c r="AC17" s="11">
        <f>SUM(AA17+AB17)</f>
        <v>0.042</v>
      </c>
      <c r="AD17" s="13">
        <v>0</v>
      </c>
      <c r="AE17" s="13">
        <v>0</v>
      </c>
      <c r="AF17" s="11">
        <f>SUM(AD17+AE17)</f>
        <v>0</v>
      </c>
      <c r="AG17" s="10">
        <v>0</v>
      </c>
      <c r="AH17" s="12">
        <v>0</v>
      </c>
      <c r="AI17" s="11">
        <f>SUM(AG17+AH17)</f>
        <v>0</v>
      </c>
      <c r="AJ17" s="12">
        <v>0</v>
      </c>
      <c r="AK17" s="103">
        <v>0</v>
      </c>
      <c r="AL17" s="11">
        <f>SUM(AJ17+AK17)</f>
        <v>0</v>
      </c>
      <c r="AM17" s="12">
        <v>13.479</v>
      </c>
      <c r="AN17" s="103">
        <v>0</v>
      </c>
      <c r="AO17" s="104">
        <f>SUM(AM17+AN17)</f>
        <v>13.479</v>
      </c>
      <c r="AP17" s="10">
        <v>24.251</v>
      </c>
      <c r="AQ17" s="103">
        <v>0</v>
      </c>
      <c r="AR17" s="105">
        <f>SUM(AP17+AQ17)</f>
        <v>24.251</v>
      </c>
      <c r="AS17" s="106" t="s">
        <v>46</v>
      </c>
      <c r="AT17" s="107"/>
      <c r="AU17" s="108"/>
      <c r="AV17" s="47"/>
    </row>
    <row r="18" spans="1:48" ht="19.5" customHeight="1" thickBot="1">
      <c r="A18" s="78"/>
      <c r="B18" s="17"/>
      <c r="C18" s="17"/>
      <c r="D18" s="17"/>
      <c r="E18" s="17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46"/>
      <c r="AT18" s="17"/>
      <c r="AU18" s="17"/>
      <c r="AV18" s="47"/>
    </row>
    <row r="19" spans="1:48" ht="19.5" customHeight="1" thickBot="1">
      <c r="A19" s="78" t="s">
        <v>18</v>
      </c>
      <c r="B19" s="17"/>
      <c r="C19" s="17"/>
      <c r="D19" s="17"/>
      <c r="E19" s="17"/>
      <c r="F19" s="89">
        <f>+F20+F23+F24</f>
        <v>2.317</v>
      </c>
      <c r="G19" s="88">
        <f>+G20+G23+G24</f>
        <v>0.623</v>
      </c>
      <c r="H19" s="80">
        <f>+H20+H23+H24</f>
        <v>2.9400000000000004</v>
      </c>
      <c r="I19" s="89">
        <f aca="true" t="shared" si="3" ref="I19:AR19">+I20+I23+I24</f>
        <v>2.733</v>
      </c>
      <c r="J19" s="88">
        <f t="shared" si="3"/>
        <v>0.6319999999999999</v>
      </c>
      <c r="K19" s="80">
        <f t="shared" si="3"/>
        <v>3.3649999999999998</v>
      </c>
      <c r="L19" s="89">
        <f t="shared" si="3"/>
        <v>0.842</v>
      </c>
      <c r="M19" s="88">
        <f t="shared" si="3"/>
        <v>0.619</v>
      </c>
      <c r="N19" s="80">
        <f t="shared" si="3"/>
        <v>1.4609999999999999</v>
      </c>
      <c r="O19" s="89">
        <f t="shared" si="3"/>
        <v>1.763</v>
      </c>
      <c r="P19" s="88">
        <f t="shared" si="3"/>
        <v>1.4569999999999999</v>
      </c>
      <c r="Q19" s="80">
        <f t="shared" si="3"/>
        <v>3.2199999999999998</v>
      </c>
      <c r="R19" s="89">
        <f t="shared" si="3"/>
        <v>2.089</v>
      </c>
      <c r="S19" s="88">
        <f t="shared" si="3"/>
        <v>1.395</v>
      </c>
      <c r="T19" s="80">
        <f t="shared" si="3"/>
        <v>3.484</v>
      </c>
      <c r="U19" s="89">
        <f t="shared" si="3"/>
        <v>2.335</v>
      </c>
      <c r="V19" s="88">
        <f t="shared" si="3"/>
        <v>3.549</v>
      </c>
      <c r="W19" s="80">
        <f t="shared" si="3"/>
        <v>5.884</v>
      </c>
      <c r="X19" s="89">
        <f t="shared" si="3"/>
        <v>2.073</v>
      </c>
      <c r="Y19" s="88">
        <f t="shared" si="3"/>
        <v>0.8679999999999999</v>
      </c>
      <c r="Z19" s="80">
        <f t="shared" si="3"/>
        <v>2.941</v>
      </c>
      <c r="AA19" s="89">
        <f t="shared" si="3"/>
        <v>3.356</v>
      </c>
      <c r="AB19" s="88">
        <f t="shared" si="3"/>
        <v>1.375</v>
      </c>
      <c r="AC19" s="80">
        <f t="shared" si="3"/>
        <v>4.731</v>
      </c>
      <c r="AD19" s="89">
        <f t="shared" si="3"/>
        <v>3.043</v>
      </c>
      <c r="AE19" s="88">
        <f t="shared" si="3"/>
        <v>2.564</v>
      </c>
      <c r="AF19" s="80">
        <f t="shared" si="3"/>
        <v>5.606999999999999</v>
      </c>
      <c r="AG19" s="89">
        <f t="shared" si="3"/>
        <v>3.034</v>
      </c>
      <c r="AH19" s="88">
        <f t="shared" si="3"/>
        <v>0.599</v>
      </c>
      <c r="AI19" s="80">
        <f t="shared" si="3"/>
        <v>3.633</v>
      </c>
      <c r="AJ19" s="89">
        <f t="shared" si="3"/>
        <v>2.233</v>
      </c>
      <c r="AK19" s="88">
        <f t="shared" si="3"/>
        <v>0.597</v>
      </c>
      <c r="AL19" s="80">
        <f t="shared" si="3"/>
        <v>2.83</v>
      </c>
      <c r="AM19" s="89">
        <f t="shared" si="3"/>
        <v>1.872</v>
      </c>
      <c r="AN19" s="88">
        <f t="shared" si="3"/>
        <v>0.40900000000000003</v>
      </c>
      <c r="AO19" s="80">
        <f t="shared" si="3"/>
        <v>2.281</v>
      </c>
      <c r="AP19" s="89">
        <f t="shared" si="3"/>
        <v>27.69</v>
      </c>
      <c r="AQ19" s="88">
        <f t="shared" si="3"/>
        <v>14.687</v>
      </c>
      <c r="AR19" s="86">
        <f t="shared" si="3"/>
        <v>42.377</v>
      </c>
      <c r="AS19" s="109" t="s">
        <v>47</v>
      </c>
      <c r="AT19" s="84"/>
      <c r="AU19" s="84"/>
      <c r="AV19" s="85"/>
    </row>
    <row r="20" spans="1:48" ht="19.5" customHeight="1">
      <c r="A20" s="78"/>
      <c r="B20" s="34" t="s">
        <v>19</v>
      </c>
      <c r="C20" s="36"/>
      <c r="D20" s="36"/>
      <c r="E20" s="36"/>
      <c r="F20" s="93">
        <f>+F21</f>
        <v>2.314</v>
      </c>
      <c r="G20" s="94">
        <f>SUM(G21+G22)</f>
        <v>0.41</v>
      </c>
      <c r="H20" s="95">
        <f>SUM(F20:G20)</f>
        <v>2.724</v>
      </c>
      <c r="I20" s="93">
        <f>+I21</f>
        <v>2.732</v>
      </c>
      <c r="J20" s="94">
        <f>SUM(J21+J22)</f>
        <v>0.345</v>
      </c>
      <c r="K20" s="95">
        <f>SUM(I20:J20)</f>
        <v>3.077</v>
      </c>
      <c r="L20" s="94">
        <f aca="true" t="shared" si="4" ref="L20:Z20">SUM(L21+L22)</f>
        <v>0.842</v>
      </c>
      <c r="M20" s="94">
        <f t="shared" si="4"/>
        <v>0.409</v>
      </c>
      <c r="N20" s="95">
        <f t="shared" si="4"/>
        <v>1.251</v>
      </c>
      <c r="O20" s="94">
        <f t="shared" si="4"/>
        <v>1.763</v>
      </c>
      <c r="P20" s="94">
        <f t="shared" si="4"/>
        <v>0.268</v>
      </c>
      <c r="Q20" s="95">
        <f t="shared" si="4"/>
        <v>2.0309999999999997</v>
      </c>
      <c r="R20" s="94">
        <f t="shared" si="4"/>
        <v>2.089</v>
      </c>
      <c r="S20" s="94">
        <f t="shared" si="4"/>
        <v>0.316</v>
      </c>
      <c r="T20" s="95">
        <f t="shared" si="4"/>
        <v>2.405</v>
      </c>
      <c r="U20" s="94">
        <f t="shared" si="4"/>
        <v>2.172</v>
      </c>
      <c r="V20" s="94">
        <f t="shared" si="4"/>
        <v>0.415</v>
      </c>
      <c r="W20" s="95">
        <f t="shared" si="4"/>
        <v>2.587</v>
      </c>
      <c r="X20" s="94">
        <f t="shared" si="4"/>
        <v>2.073</v>
      </c>
      <c r="Y20" s="94">
        <f t="shared" si="4"/>
        <v>0.441</v>
      </c>
      <c r="Z20" s="95">
        <f t="shared" si="4"/>
        <v>2.514</v>
      </c>
      <c r="AA20" s="94">
        <f>SUM(AA21+AA22)</f>
        <v>2.881</v>
      </c>
      <c r="AB20" s="94">
        <f>SUM(AB21+AB22)</f>
        <v>0.452</v>
      </c>
      <c r="AC20" s="95">
        <f>SUM(AC21+AC22)</f>
        <v>3.3329999999999997</v>
      </c>
      <c r="AD20" s="94">
        <f aca="true" t="shared" si="5" ref="AD20:AR20">SUM(AD21+AD22)</f>
        <v>3.04</v>
      </c>
      <c r="AE20" s="94">
        <f t="shared" si="5"/>
        <v>0.348</v>
      </c>
      <c r="AF20" s="95">
        <f t="shared" si="5"/>
        <v>3.388</v>
      </c>
      <c r="AG20" s="94">
        <f t="shared" si="5"/>
        <v>3.034</v>
      </c>
      <c r="AH20" s="94">
        <f t="shared" si="5"/>
        <v>0.341</v>
      </c>
      <c r="AI20" s="95">
        <f t="shared" si="5"/>
        <v>3.375</v>
      </c>
      <c r="AJ20" s="93">
        <f t="shared" si="5"/>
        <v>2.233</v>
      </c>
      <c r="AK20" s="94">
        <f t="shared" si="5"/>
        <v>0.319</v>
      </c>
      <c r="AL20" s="95">
        <f t="shared" si="5"/>
        <v>2.552</v>
      </c>
      <c r="AM20" s="93">
        <f t="shared" si="5"/>
        <v>1.872</v>
      </c>
      <c r="AN20" s="94">
        <f t="shared" si="5"/>
        <v>0.272</v>
      </c>
      <c r="AO20" s="95">
        <f t="shared" si="5"/>
        <v>2.144</v>
      </c>
      <c r="AP20" s="93">
        <f t="shared" si="5"/>
        <v>27.045</v>
      </c>
      <c r="AQ20" s="94">
        <f t="shared" si="5"/>
        <v>4.336</v>
      </c>
      <c r="AR20" s="110">
        <f t="shared" si="5"/>
        <v>31.381</v>
      </c>
      <c r="AS20" s="100" t="s">
        <v>48</v>
      </c>
      <c r="AT20" s="101"/>
      <c r="AU20" s="102"/>
      <c r="AV20" s="47"/>
    </row>
    <row r="21" spans="1:48" ht="19.5" customHeight="1">
      <c r="A21" s="78"/>
      <c r="B21" s="46"/>
      <c r="C21" s="111" t="s">
        <v>20</v>
      </c>
      <c r="D21" s="112"/>
      <c r="E21" s="112"/>
      <c r="F21" s="7">
        <v>2.314</v>
      </c>
      <c r="G21" s="8">
        <v>0</v>
      </c>
      <c r="H21" s="9">
        <f>SUM(F21+G21)</f>
        <v>2.314</v>
      </c>
      <c r="I21" s="7">
        <v>2.732</v>
      </c>
      <c r="J21" s="8">
        <v>0</v>
      </c>
      <c r="K21" s="9">
        <f>SUM(I21+J21)</f>
        <v>2.732</v>
      </c>
      <c r="L21" s="8">
        <v>0.842</v>
      </c>
      <c r="M21" s="8">
        <v>0</v>
      </c>
      <c r="N21" s="9">
        <f>SUM(L21+M21)</f>
        <v>0.842</v>
      </c>
      <c r="O21" s="8">
        <v>1.763</v>
      </c>
      <c r="P21" s="8">
        <v>0</v>
      </c>
      <c r="Q21" s="9">
        <f>SUM(O21+P21)</f>
        <v>1.763</v>
      </c>
      <c r="R21" s="8">
        <v>2.089</v>
      </c>
      <c r="S21" s="8">
        <v>0</v>
      </c>
      <c r="T21" s="9">
        <f>SUM(R21+S21)</f>
        <v>2.089</v>
      </c>
      <c r="U21" s="8">
        <v>2.172</v>
      </c>
      <c r="V21" s="8">
        <v>0</v>
      </c>
      <c r="W21" s="9">
        <f>SUM(U21+V21)</f>
        <v>2.172</v>
      </c>
      <c r="X21" s="8">
        <v>2.073</v>
      </c>
      <c r="Y21" s="8">
        <v>0</v>
      </c>
      <c r="Z21" s="9">
        <f>SUM(X21+Y21)</f>
        <v>2.073</v>
      </c>
      <c r="AA21" s="8">
        <v>2.881</v>
      </c>
      <c r="AB21" s="8">
        <v>0</v>
      </c>
      <c r="AC21" s="9">
        <f>SUM(AA21+AB21)</f>
        <v>2.881</v>
      </c>
      <c r="AD21" s="8">
        <v>3.04</v>
      </c>
      <c r="AE21" s="8">
        <v>0</v>
      </c>
      <c r="AF21" s="9">
        <f>SUM(AD21+AE21)</f>
        <v>3.04</v>
      </c>
      <c r="AG21" s="7">
        <v>3.034</v>
      </c>
      <c r="AH21" s="113">
        <v>0</v>
      </c>
      <c r="AI21" s="9">
        <f>SUM(AG21+AH21)</f>
        <v>3.034</v>
      </c>
      <c r="AJ21" s="7">
        <v>2.233</v>
      </c>
      <c r="AK21" s="114">
        <v>0</v>
      </c>
      <c r="AL21" s="9">
        <f>SUM(AJ21+AK21)</f>
        <v>2.233</v>
      </c>
      <c r="AM21" s="113">
        <v>1.872</v>
      </c>
      <c r="AN21" s="114">
        <v>0</v>
      </c>
      <c r="AO21" s="9">
        <f>SUM(AM21+AN21)</f>
        <v>1.872</v>
      </c>
      <c r="AP21" s="7">
        <v>27.045</v>
      </c>
      <c r="AQ21" s="114">
        <f>+BL21+BO21+BR21+BU21+BX21+CA21+BI21+BF21+AZ21</f>
        <v>0</v>
      </c>
      <c r="AR21" s="115">
        <f>SUM(AP21+AQ21)</f>
        <v>27.045</v>
      </c>
      <c r="AS21" s="100" t="s">
        <v>6</v>
      </c>
      <c r="AT21" s="102"/>
      <c r="AU21" s="116"/>
      <c r="AV21" s="47"/>
    </row>
    <row r="22" spans="1:48" ht="19.5" customHeight="1">
      <c r="A22" s="78"/>
      <c r="B22" s="46"/>
      <c r="C22" s="117" t="s">
        <v>21</v>
      </c>
      <c r="D22" s="118"/>
      <c r="E22" s="118"/>
      <c r="F22" s="119">
        <v>0</v>
      </c>
      <c r="G22" s="120">
        <v>0.41</v>
      </c>
      <c r="H22" s="121">
        <f>SUM(F22+G22)</f>
        <v>0.41</v>
      </c>
      <c r="I22" s="119">
        <v>0</v>
      </c>
      <c r="J22" s="120">
        <v>0.345</v>
      </c>
      <c r="K22" s="121">
        <f>SUM(I22+J22)</f>
        <v>0.345</v>
      </c>
      <c r="L22" s="120">
        <v>0</v>
      </c>
      <c r="M22" s="120">
        <v>0.409</v>
      </c>
      <c r="N22" s="121">
        <f>SUM(L22+M22)</f>
        <v>0.409</v>
      </c>
      <c r="O22" s="120">
        <v>0</v>
      </c>
      <c r="P22" s="120">
        <v>0.268</v>
      </c>
      <c r="Q22" s="121">
        <f>SUM(O22+P22)</f>
        <v>0.268</v>
      </c>
      <c r="R22" s="120">
        <v>0</v>
      </c>
      <c r="S22" s="120">
        <v>0.316</v>
      </c>
      <c r="T22" s="121">
        <f>SUM(R22+S22)</f>
        <v>0.316</v>
      </c>
      <c r="U22" s="120">
        <v>0</v>
      </c>
      <c r="V22" s="120">
        <v>0.415</v>
      </c>
      <c r="W22" s="121">
        <f>SUM(U22+V22)</f>
        <v>0.415</v>
      </c>
      <c r="X22" s="120">
        <v>0</v>
      </c>
      <c r="Y22" s="120">
        <v>0.441</v>
      </c>
      <c r="Z22" s="121">
        <f>SUM(X22+Y22)</f>
        <v>0.441</v>
      </c>
      <c r="AA22" s="120">
        <v>0</v>
      </c>
      <c r="AB22" s="120">
        <v>0.452</v>
      </c>
      <c r="AC22" s="121">
        <f>SUM(AA22+AB22)</f>
        <v>0.452</v>
      </c>
      <c r="AD22" s="120">
        <v>0</v>
      </c>
      <c r="AE22" s="120">
        <v>0.348</v>
      </c>
      <c r="AF22" s="121">
        <f>SUM(AD22+AE22)</f>
        <v>0.348</v>
      </c>
      <c r="AG22" s="119">
        <v>0</v>
      </c>
      <c r="AH22" s="122">
        <v>0.341</v>
      </c>
      <c r="AI22" s="121">
        <f>SUM(AG22+AH22)</f>
        <v>0.341</v>
      </c>
      <c r="AJ22" s="119">
        <v>0</v>
      </c>
      <c r="AK22" s="123">
        <v>0.319</v>
      </c>
      <c r="AL22" s="121">
        <f>SUM(AJ22+AK22)</f>
        <v>0.319</v>
      </c>
      <c r="AM22" s="122">
        <v>0</v>
      </c>
      <c r="AN22" s="123">
        <v>0.272</v>
      </c>
      <c r="AO22" s="121">
        <f>SUM(AM22+AN22)</f>
        <v>0.272</v>
      </c>
      <c r="AP22" s="119">
        <v>0</v>
      </c>
      <c r="AQ22" s="123">
        <v>4.336</v>
      </c>
      <c r="AR22" s="124">
        <f>SUM(AP22+AQ22)</f>
        <v>4.336</v>
      </c>
      <c r="AS22" s="106" t="s">
        <v>49</v>
      </c>
      <c r="AT22" s="108"/>
      <c r="AU22" s="116"/>
      <c r="AV22" s="47"/>
    </row>
    <row r="23" spans="1:49" ht="19.5" customHeight="1">
      <c r="A23" s="78"/>
      <c r="B23" s="46" t="s">
        <v>22</v>
      </c>
      <c r="C23" s="17"/>
      <c r="D23" s="17"/>
      <c r="E23" s="17"/>
      <c r="F23" s="14">
        <v>0</v>
      </c>
      <c r="G23" s="15">
        <v>0</v>
      </c>
      <c r="H23" s="16">
        <v>0</v>
      </c>
      <c r="I23" s="14">
        <v>0</v>
      </c>
      <c r="J23" s="15">
        <v>0</v>
      </c>
      <c r="K23" s="16">
        <v>0</v>
      </c>
      <c r="L23" s="15">
        <v>0</v>
      </c>
      <c r="M23" s="15">
        <v>0</v>
      </c>
      <c r="N23" s="16">
        <f>SUM(L23:M23)</f>
        <v>0</v>
      </c>
      <c r="O23" s="15">
        <v>0</v>
      </c>
      <c r="P23" s="15">
        <v>0.027</v>
      </c>
      <c r="Q23" s="16">
        <f>SUM(O23:P23)</f>
        <v>0.027</v>
      </c>
      <c r="R23" s="15">
        <v>0</v>
      </c>
      <c r="S23" s="15">
        <f>0.051+0.555</f>
        <v>0.6060000000000001</v>
      </c>
      <c r="T23" s="16">
        <f>SUM(R23:S23)</f>
        <v>0.6060000000000001</v>
      </c>
      <c r="U23" s="15">
        <v>0.163</v>
      </c>
      <c r="V23" s="15">
        <v>0.223</v>
      </c>
      <c r="W23" s="16">
        <f>SUM(U23:V23)</f>
        <v>0.386</v>
      </c>
      <c r="X23" s="15">
        <v>0</v>
      </c>
      <c r="Y23" s="15">
        <v>0.124</v>
      </c>
      <c r="Z23" s="16">
        <f>SUM(X23:Y23)</f>
        <v>0.124</v>
      </c>
      <c r="AA23" s="15">
        <v>0.15</v>
      </c>
      <c r="AB23" s="15">
        <v>0.03</v>
      </c>
      <c r="AC23" s="16">
        <f>SUM(AA23:AB23)</f>
        <v>0.18</v>
      </c>
      <c r="AD23" s="15">
        <v>0.003</v>
      </c>
      <c r="AE23" s="15">
        <v>0.021</v>
      </c>
      <c r="AF23" s="16">
        <f>+AD23+AE23</f>
        <v>0.024</v>
      </c>
      <c r="AG23" s="14">
        <v>0</v>
      </c>
      <c r="AH23" s="125">
        <v>0.017</v>
      </c>
      <c r="AI23" s="16">
        <f>SUM(AG23+AH23)</f>
        <v>0.017</v>
      </c>
      <c r="AJ23" s="14">
        <v>0</v>
      </c>
      <c r="AK23" s="126">
        <v>0.004</v>
      </c>
      <c r="AL23" s="16">
        <f>SUM(AJ23:AK23)</f>
        <v>0.004</v>
      </c>
      <c r="AM23" s="125">
        <v>0</v>
      </c>
      <c r="AN23" s="126">
        <v>0.061</v>
      </c>
      <c r="AO23" s="16">
        <f>SUM(AM23:AN23)</f>
        <v>0.061</v>
      </c>
      <c r="AP23" s="14">
        <v>0.316</v>
      </c>
      <c r="AQ23" s="126">
        <v>1.113</v>
      </c>
      <c r="AR23" s="127">
        <f>SUM(AP23:AQ23)</f>
        <v>1.429</v>
      </c>
      <c r="AS23" s="83" t="s">
        <v>50</v>
      </c>
      <c r="AT23" s="84"/>
      <c r="AU23" s="128"/>
      <c r="AV23" s="47"/>
      <c r="AW23" s="17"/>
    </row>
    <row r="24" spans="1:48" ht="19.5" customHeight="1" thickBot="1">
      <c r="A24" s="78"/>
      <c r="B24" s="46" t="s">
        <v>23</v>
      </c>
      <c r="C24" s="17"/>
      <c r="D24" s="17"/>
      <c r="E24" s="17"/>
      <c r="F24" s="14">
        <v>0.003</v>
      </c>
      <c r="G24" s="15">
        <v>0.213</v>
      </c>
      <c r="H24" s="16">
        <f>SUM(F24:G24)</f>
        <v>0.216</v>
      </c>
      <c r="I24" s="14">
        <v>0.001</v>
      </c>
      <c r="J24" s="15">
        <v>0.287</v>
      </c>
      <c r="K24" s="16">
        <f>SUM(I24:J24)</f>
        <v>0.288</v>
      </c>
      <c r="L24" s="15">
        <v>0</v>
      </c>
      <c r="M24" s="15">
        <v>0.21</v>
      </c>
      <c r="N24" s="16">
        <f>SUM(L24:M24)</f>
        <v>0.21</v>
      </c>
      <c r="O24" s="15">
        <v>0</v>
      </c>
      <c r="P24" s="15">
        <v>1.162</v>
      </c>
      <c r="Q24" s="16">
        <f>SUM(O24:P24)</f>
        <v>1.162</v>
      </c>
      <c r="R24" s="15">
        <v>0</v>
      </c>
      <c r="S24" s="15">
        <v>0.473</v>
      </c>
      <c r="T24" s="16">
        <f>SUM(R24:S24)</f>
        <v>0.473</v>
      </c>
      <c r="U24" s="15">
        <v>0</v>
      </c>
      <c r="V24" s="15">
        <v>2.911</v>
      </c>
      <c r="W24" s="16">
        <f>SUM(U24:V24)</f>
        <v>2.911</v>
      </c>
      <c r="X24" s="15">
        <v>0</v>
      </c>
      <c r="Y24" s="15">
        <v>0.303</v>
      </c>
      <c r="Z24" s="16">
        <f>SUM(X24:Y24)</f>
        <v>0.303</v>
      </c>
      <c r="AA24" s="15">
        <v>0.325</v>
      </c>
      <c r="AB24" s="15">
        <v>0.893</v>
      </c>
      <c r="AC24" s="16">
        <f>SUM(AA24:AB24)</f>
        <v>1.218</v>
      </c>
      <c r="AD24" s="15">
        <v>0</v>
      </c>
      <c r="AE24" s="15">
        <v>2.195</v>
      </c>
      <c r="AF24" s="16">
        <f>SUM(AD24:AE24)</f>
        <v>2.195</v>
      </c>
      <c r="AG24" s="14">
        <v>0</v>
      </c>
      <c r="AH24" s="125">
        <v>0.241</v>
      </c>
      <c r="AI24" s="16">
        <f>SUM(AG24+AH24)</f>
        <v>0.241</v>
      </c>
      <c r="AJ24" s="14">
        <v>0</v>
      </c>
      <c r="AK24" s="126">
        <v>0.274</v>
      </c>
      <c r="AL24" s="16">
        <f>SUM(AJ24+AK24)</f>
        <v>0.274</v>
      </c>
      <c r="AM24" s="125">
        <v>0</v>
      </c>
      <c r="AN24" s="126">
        <v>0.076</v>
      </c>
      <c r="AO24" s="16">
        <f>SUM(AM24+AN24)</f>
        <v>0.076</v>
      </c>
      <c r="AP24" s="14">
        <v>0.329</v>
      </c>
      <c r="AQ24" s="126">
        <v>9.238</v>
      </c>
      <c r="AR24" s="127">
        <f>SUM(AP24+AQ24)</f>
        <v>9.567</v>
      </c>
      <c r="AS24" s="106" t="s">
        <v>51</v>
      </c>
      <c r="AT24" s="107"/>
      <c r="AU24" s="108"/>
      <c r="AV24" s="47"/>
    </row>
    <row r="25" spans="1:48" ht="19.5" customHeight="1" thickBot="1">
      <c r="A25" s="78"/>
      <c r="B25" s="36"/>
      <c r="C25" s="36"/>
      <c r="D25" s="36"/>
      <c r="E25" s="36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46"/>
      <c r="AT25" s="17"/>
      <c r="AU25" s="17"/>
      <c r="AV25" s="47"/>
    </row>
    <row r="26" spans="1:48" ht="19.5" customHeight="1" thickBot="1">
      <c r="A26" s="78" t="s">
        <v>24</v>
      </c>
      <c r="B26" s="18"/>
      <c r="C26" s="18"/>
      <c r="D26" s="18"/>
      <c r="E26" s="18"/>
      <c r="F26" s="89">
        <f>SUM(F27:F29)</f>
        <v>0</v>
      </c>
      <c r="G26" s="88">
        <f>SUM(G27:G29)</f>
        <v>-0.028999999999999998</v>
      </c>
      <c r="H26" s="80">
        <f>SUM(H27:H29)</f>
        <v>-0.028999999999999998</v>
      </c>
      <c r="I26" s="89">
        <f aca="true" t="shared" si="6" ref="I26:AR26">SUM(I27:I29)</f>
        <v>-1.041</v>
      </c>
      <c r="J26" s="88">
        <f t="shared" si="6"/>
        <v>-0.354</v>
      </c>
      <c r="K26" s="80">
        <f t="shared" si="6"/>
        <v>-1.3949999999999998</v>
      </c>
      <c r="L26" s="89">
        <f t="shared" si="6"/>
        <v>0</v>
      </c>
      <c r="M26" s="88">
        <f t="shared" si="6"/>
        <v>-0.008</v>
      </c>
      <c r="N26" s="80">
        <f t="shared" si="6"/>
        <v>-0.008</v>
      </c>
      <c r="O26" s="89">
        <f t="shared" si="6"/>
        <v>0</v>
      </c>
      <c r="P26" s="88">
        <f t="shared" si="6"/>
        <v>-0.001</v>
      </c>
      <c r="Q26" s="80">
        <f t="shared" si="6"/>
        <v>-0.001</v>
      </c>
      <c r="R26" s="89">
        <f t="shared" si="6"/>
        <v>0</v>
      </c>
      <c r="S26" s="88">
        <f t="shared" si="6"/>
        <v>0.026</v>
      </c>
      <c r="T26" s="80">
        <f t="shared" si="6"/>
        <v>0.026</v>
      </c>
      <c r="U26" s="89">
        <f t="shared" si="6"/>
        <v>0</v>
      </c>
      <c r="V26" s="88">
        <f t="shared" si="6"/>
        <v>-0.075</v>
      </c>
      <c r="W26" s="80">
        <f t="shared" si="6"/>
        <v>-0.075</v>
      </c>
      <c r="X26" s="89">
        <f t="shared" si="6"/>
        <v>0</v>
      </c>
      <c r="Y26" s="88">
        <f t="shared" si="6"/>
        <v>-0.027</v>
      </c>
      <c r="Z26" s="80">
        <f t="shared" si="6"/>
        <v>-0.027</v>
      </c>
      <c r="AA26" s="89">
        <f t="shared" si="6"/>
        <v>0.172</v>
      </c>
      <c r="AB26" s="88">
        <f t="shared" si="6"/>
        <v>-0.07599999999999998</v>
      </c>
      <c r="AC26" s="80">
        <f t="shared" si="6"/>
        <v>0.096</v>
      </c>
      <c r="AD26" s="89">
        <f t="shared" si="6"/>
        <v>0.002</v>
      </c>
      <c r="AE26" s="88">
        <f t="shared" si="6"/>
        <v>-0.128</v>
      </c>
      <c r="AF26" s="80">
        <f t="shared" si="6"/>
        <v>-0.126</v>
      </c>
      <c r="AG26" s="89">
        <f t="shared" si="6"/>
        <v>0.003</v>
      </c>
      <c r="AH26" s="88">
        <f t="shared" si="6"/>
        <v>-0.376</v>
      </c>
      <c r="AI26" s="80">
        <f t="shared" si="6"/>
        <v>-0.373</v>
      </c>
      <c r="AJ26" s="89">
        <f t="shared" si="6"/>
        <v>0</v>
      </c>
      <c r="AK26" s="88">
        <f t="shared" si="6"/>
        <v>-0.30199999999999994</v>
      </c>
      <c r="AL26" s="80">
        <f t="shared" si="6"/>
        <v>-0.30199999999999994</v>
      </c>
      <c r="AM26" s="89">
        <f t="shared" si="6"/>
        <v>-0.001</v>
      </c>
      <c r="AN26" s="88">
        <f t="shared" si="6"/>
        <v>-0.275</v>
      </c>
      <c r="AO26" s="80">
        <f t="shared" si="6"/>
        <v>-0.276</v>
      </c>
      <c r="AP26" s="89">
        <f t="shared" si="6"/>
        <v>-0.865</v>
      </c>
      <c r="AQ26" s="88">
        <f t="shared" si="6"/>
        <v>-1.625</v>
      </c>
      <c r="AR26" s="86">
        <f t="shared" si="6"/>
        <v>-2.49</v>
      </c>
      <c r="AS26" s="83" t="s">
        <v>52</v>
      </c>
      <c r="AT26" s="84"/>
      <c r="AU26" s="84"/>
      <c r="AV26" s="85"/>
    </row>
    <row r="27" spans="1:48" ht="19.5" customHeight="1">
      <c r="A27" s="78"/>
      <c r="B27" s="34" t="s">
        <v>26</v>
      </c>
      <c r="C27" s="17"/>
      <c r="D27" s="17"/>
      <c r="E27" s="17"/>
      <c r="F27" s="14">
        <v>0</v>
      </c>
      <c r="G27" s="15">
        <v>-0.06</v>
      </c>
      <c r="H27" s="16">
        <f>SUM(F27+G27)</f>
        <v>-0.06</v>
      </c>
      <c r="I27" s="14">
        <v>0</v>
      </c>
      <c r="J27" s="15">
        <v>0.002</v>
      </c>
      <c r="K27" s="16">
        <f>SUM(I27+J27)</f>
        <v>0.002</v>
      </c>
      <c r="L27" s="15">
        <v>0</v>
      </c>
      <c r="M27" s="15">
        <v>-0.008</v>
      </c>
      <c r="N27" s="16">
        <f>SUM(L27+M27)</f>
        <v>-0.008</v>
      </c>
      <c r="O27" s="15">
        <v>0</v>
      </c>
      <c r="P27" s="15">
        <v>-0.001</v>
      </c>
      <c r="Q27" s="16">
        <f>SUM(O27+P27)</f>
        <v>-0.001</v>
      </c>
      <c r="R27" s="15">
        <v>0</v>
      </c>
      <c r="S27" s="15">
        <v>0.026</v>
      </c>
      <c r="T27" s="16">
        <f>SUM(R27+S27)</f>
        <v>0.026</v>
      </c>
      <c r="U27" s="15">
        <v>0</v>
      </c>
      <c r="V27" s="15">
        <v>-0.075</v>
      </c>
      <c r="W27" s="16">
        <f>SUM(U27+V27)</f>
        <v>-0.075</v>
      </c>
      <c r="X27" s="15">
        <v>0</v>
      </c>
      <c r="Y27" s="15">
        <v>-0.027</v>
      </c>
      <c r="Z27" s="16">
        <f>SUM(X27+Y27)</f>
        <v>-0.027</v>
      </c>
      <c r="AA27" s="15">
        <v>0</v>
      </c>
      <c r="AB27" s="15">
        <v>0.096</v>
      </c>
      <c r="AC27" s="95">
        <f>SUM(AA27+AB27)</f>
        <v>0.096</v>
      </c>
      <c r="AD27" s="15">
        <v>0</v>
      </c>
      <c r="AE27" s="15">
        <v>-0.128</v>
      </c>
      <c r="AF27" s="16">
        <f>SUM(AD27+AE27)</f>
        <v>-0.128</v>
      </c>
      <c r="AG27" s="14">
        <v>0.003</v>
      </c>
      <c r="AH27" s="125">
        <v>-0.376</v>
      </c>
      <c r="AI27" s="16">
        <f>SUM(AG27+AH27)</f>
        <v>-0.373</v>
      </c>
      <c r="AJ27" s="14">
        <v>0</v>
      </c>
      <c r="AK27" s="126">
        <f>0.534-0.836</f>
        <v>-0.30199999999999994</v>
      </c>
      <c r="AL27" s="16">
        <f>SUM(AJ27+AK27)</f>
        <v>-0.30199999999999994</v>
      </c>
      <c r="AM27" s="125">
        <v>-0.001</v>
      </c>
      <c r="AN27" s="126">
        <f>0.126-0.395</f>
        <v>-0.269</v>
      </c>
      <c r="AO27" s="16">
        <f>SUM(AM27+AN27)</f>
        <v>-0.27</v>
      </c>
      <c r="AP27" s="14">
        <v>0.002</v>
      </c>
      <c r="AQ27" s="126">
        <v>-1.122</v>
      </c>
      <c r="AR27" s="127">
        <f>SUM(AP27+AQ27)</f>
        <v>-1.12</v>
      </c>
      <c r="AS27" s="100" t="s">
        <v>53</v>
      </c>
      <c r="AT27" s="101"/>
      <c r="AU27" s="102"/>
      <c r="AV27" s="47"/>
    </row>
    <row r="28" spans="1:48" ht="19.5" customHeight="1">
      <c r="A28" s="78"/>
      <c r="B28" s="129" t="s">
        <v>25</v>
      </c>
      <c r="C28" s="17"/>
      <c r="D28" s="17"/>
      <c r="E28" s="17"/>
      <c r="F28" s="14">
        <v>0</v>
      </c>
      <c r="G28" s="15">
        <v>0</v>
      </c>
      <c r="H28" s="16">
        <f>SUM(F28+G28)</f>
        <v>0</v>
      </c>
      <c r="I28" s="14">
        <v>0</v>
      </c>
      <c r="J28" s="15">
        <v>0</v>
      </c>
      <c r="K28" s="16">
        <f>SUM(I28+J28)</f>
        <v>0</v>
      </c>
      <c r="L28" s="15">
        <v>0</v>
      </c>
      <c r="M28" s="15">
        <v>0</v>
      </c>
      <c r="N28" s="16">
        <f>SUM(L28+M28)</f>
        <v>0</v>
      </c>
      <c r="O28" s="15">
        <v>0</v>
      </c>
      <c r="P28" s="15">
        <v>0</v>
      </c>
      <c r="Q28" s="16">
        <f>SUM(O28+P28)</f>
        <v>0</v>
      </c>
      <c r="R28" s="15">
        <v>0</v>
      </c>
      <c r="S28" s="15">
        <v>0</v>
      </c>
      <c r="T28" s="16">
        <f>SUM(R28+S28)</f>
        <v>0</v>
      </c>
      <c r="U28" s="15">
        <v>0</v>
      </c>
      <c r="V28" s="15">
        <v>0</v>
      </c>
      <c r="W28" s="16">
        <f>SUM(U28+V28)</f>
        <v>0</v>
      </c>
      <c r="X28" s="15">
        <v>0</v>
      </c>
      <c r="Y28" s="15">
        <v>0</v>
      </c>
      <c r="Z28" s="16">
        <f>SUM(X28+Y28)</f>
        <v>0</v>
      </c>
      <c r="AA28" s="15">
        <v>0</v>
      </c>
      <c r="AB28" s="15">
        <v>0</v>
      </c>
      <c r="AC28" s="16">
        <f>SUM(AA28+AB28)</f>
        <v>0</v>
      </c>
      <c r="AD28" s="15">
        <v>0</v>
      </c>
      <c r="AE28" s="15">
        <v>0</v>
      </c>
      <c r="AF28" s="16">
        <f>SUM(AD28+AE28)</f>
        <v>0</v>
      </c>
      <c r="AG28" s="14">
        <v>0</v>
      </c>
      <c r="AH28" s="125">
        <v>0</v>
      </c>
      <c r="AI28" s="16">
        <f>SUM(AG28+AH28)</f>
        <v>0</v>
      </c>
      <c r="AJ28" s="14">
        <v>0</v>
      </c>
      <c r="AK28" s="126">
        <v>0</v>
      </c>
      <c r="AL28" s="16">
        <f>SUM(AJ28+AK28)</f>
        <v>0</v>
      </c>
      <c r="AM28" s="125">
        <v>0</v>
      </c>
      <c r="AN28" s="126">
        <v>0</v>
      </c>
      <c r="AO28" s="16">
        <f>SUM(AM28+AN28)</f>
        <v>0</v>
      </c>
      <c r="AP28" s="14">
        <v>0</v>
      </c>
      <c r="AQ28" s="126">
        <v>0</v>
      </c>
      <c r="AR28" s="127">
        <f>SUM(AP28+AQ28)</f>
        <v>0</v>
      </c>
      <c r="AS28" s="83" t="s">
        <v>7</v>
      </c>
      <c r="AT28" s="84"/>
      <c r="AU28" s="128"/>
      <c r="AV28" s="47"/>
    </row>
    <row r="29" spans="1:48" ht="19.5" customHeight="1" thickBot="1">
      <c r="A29" s="78"/>
      <c r="B29" s="20" t="s">
        <v>27</v>
      </c>
      <c r="C29" s="18"/>
      <c r="D29" s="18"/>
      <c r="E29" s="18"/>
      <c r="F29" s="10">
        <v>0</v>
      </c>
      <c r="G29" s="13">
        <v>0.031</v>
      </c>
      <c r="H29" s="11">
        <f>SUM(F29+G29)</f>
        <v>0.031</v>
      </c>
      <c r="I29" s="10">
        <v>-1.041</v>
      </c>
      <c r="J29" s="13">
        <v>-0.356</v>
      </c>
      <c r="K29" s="11">
        <f>SUM(I29+J29)</f>
        <v>-1.3969999999999998</v>
      </c>
      <c r="L29" s="13">
        <v>0</v>
      </c>
      <c r="M29" s="13">
        <v>0</v>
      </c>
      <c r="N29" s="11">
        <f>SUM(L29+M29)</f>
        <v>0</v>
      </c>
      <c r="O29" s="13">
        <v>0</v>
      </c>
      <c r="P29" s="13">
        <v>0</v>
      </c>
      <c r="Q29" s="11">
        <f>SUM(O29+P29)</f>
        <v>0</v>
      </c>
      <c r="R29" s="13">
        <v>0</v>
      </c>
      <c r="S29" s="13">
        <v>0</v>
      </c>
      <c r="T29" s="11">
        <f>SUM(R29+S29)</f>
        <v>0</v>
      </c>
      <c r="U29" s="13">
        <v>0</v>
      </c>
      <c r="V29" s="13">
        <v>0</v>
      </c>
      <c r="W29" s="11">
        <f>SUM(U29+V29)</f>
        <v>0</v>
      </c>
      <c r="X29" s="13">
        <v>0</v>
      </c>
      <c r="Y29" s="13">
        <v>0</v>
      </c>
      <c r="Z29" s="11">
        <f>SUM(X29+Y29)</f>
        <v>0</v>
      </c>
      <c r="AA29" s="13">
        <v>0.172</v>
      </c>
      <c r="AB29" s="13">
        <v>-0.172</v>
      </c>
      <c r="AC29" s="11">
        <f>SUM(AA29+AB29)</f>
        <v>0</v>
      </c>
      <c r="AD29" s="13">
        <v>0.002</v>
      </c>
      <c r="AE29" s="13">
        <v>0</v>
      </c>
      <c r="AF29" s="11">
        <f>SUM(AD29+AE29)</f>
        <v>0.002</v>
      </c>
      <c r="AG29" s="10">
        <v>0</v>
      </c>
      <c r="AH29" s="12">
        <v>0</v>
      </c>
      <c r="AI29" s="11">
        <f>SUM(AG29+AH29)</f>
        <v>0</v>
      </c>
      <c r="AJ29" s="10">
        <v>0</v>
      </c>
      <c r="AK29" s="103">
        <v>0</v>
      </c>
      <c r="AL29" s="11">
        <f>SUM(AJ29+AK29)</f>
        <v>0</v>
      </c>
      <c r="AM29" s="12">
        <v>0</v>
      </c>
      <c r="AN29" s="103">
        <v>-0.006</v>
      </c>
      <c r="AO29" s="11">
        <f>SUM(AM29+AN29)</f>
        <v>-0.006</v>
      </c>
      <c r="AP29" s="10">
        <v>-0.867</v>
      </c>
      <c r="AQ29" s="103">
        <v>-0.503</v>
      </c>
      <c r="AR29" s="105">
        <f>SUM(AP29+AQ29)</f>
        <v>-1.37</v>
      </c>
      <c r="AS29" s="106" t="s">
        <v>54</v>
      </c>
      <c r="AT29" s="107"/>
      <c r="AU29" s="108"/>
      <c r="AV29" s="47"/>
    </row>
    <row r="30" spans="1:48" ht="19.5" customHeight="1" thickBot="1">
      <c r="A30" s="78"/>
      <c r="B30" s="17"/>
      <c r="C30" s="17"/>
      <c r="D30" s="17"/>
      <c r="E30" s="17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46"/>
      <c r="AT30" s="17"/>
      <c r="AU30" s="17"/>
      <c r="AV30" s="47"/>
    </row>
    <row r="31" spans="1:48" ht="19.5" customHeight="1" thickBot="1">
      <c r="A31" s="78"/>
      <c r="B31" s="130" t="s">
        <v>69</v>
      </c>
      <c r="C31" s="131"/>
      <c r="D31" s="132"/>
      <c r="E31" s="132"/>
      <c r="F31" s="89">
        <f>+F13+F15-(F19+F26)</f>
        <v>15.184000000000001</v>
      </c>
      <c r="G31" s="88">
        <f>+G13+G15-(G19+G26)</f>
        <v>3.9120000000000004</v>
      </c>
      <c r="H31" s="81">
        <f>+H13+H15-(H19+H26)</f>
        <v>19.096</v>
      </c>
      <c r="I31" s="89">
        <f aca="true" t="shared" si="7" ref="I31:AR31">+I13+I15-(I19+I26)</f>
        <v>13.729999999999999</v>
      </c>
      <c r="J31" s="88">
        <f t="shared" si="7"/>
        <v>6.1450000000000005</v>
      </c>
      <c r="K31" s="80">
        <f t="shared" si="7"/>
        <v>19.875</v>
      </c>
      <c r="L31" s="89">
        <f t="shared" si="7"/>
        <v>12.900999999999998</v>
      </c>
      <c r="M31" s="88">
        <f t="shared" si="7"/>
        <v>7.317000000000001</v>
      </c>
      <c r="N31" s="80">
        <f t="shared" si="7"/>
        <v>20.218</v>
      </c>
      <c r="O31" s="89">
        <f t="shared" si="7"/>
        <v>11.515999999999998</v>
      </c>
      <c r="P31" s="88">
        <f t="shared" si="7"/>
        <v>7.3690000000000015</v>
      </c>
      <c r="Q31" s="80">
        <f t="shared" si="7"/>
        <v>18.884999999999998</v>
      </c>
      <c r="R31" s="89">
        <f t="shared" si="7"/>
        <v>9.426999999999998</v>
      </c>
      <c r="S31" s="88">
        <f t="shared" si="7"/>
        <v>7.0840000000000005</v>
      </c>
      <c r="T31" s="80">
        <f t="shared" si="7"/>
        <v>16.510999999999996</v>
      </c>
      <c r="U31" s="89">
        <f t="shared" si="7"/>
        <v>7.091999999999998</v>
      </c>
      <c r="V31" s="88">
        <f t="shared" si="7"/>
        <v>4.713000000000001</v>
      </c>
      <c r="W31" s="80">
        <f t="shared" si="7"/>
        <v>11.805</v>
      </c>
      <c r="X31" s="89">
        <f t="shared" si="7"/>
        <v>15.748999999999999</v>
      </c>
      <c r="Y31" s="88">
        <f t="shared" si="7"/>
        <v>4.349000000000001</v>
      </c>
      <c r="Z31" s="80">
        <f t="shared" si="7"/>
        <v>20.098</v>
      </c>
      <c r="AA31" s="89">
        <f t="shared" si="7"/>
        <v>12.539</v>
      </c>
      <c r="AB31" s="88">
        <f t="shared" si="7"/>
        <v>3.8270000000000013</v>
      </c>
      <c r="AC31" s="80">
        <f t="shared" si="7"/>
        <v>16.366</v>
      </c>
      <c r="AD31" s="89">
        <f t="shared" si="7"/>
        <v>9.494</v>
      </c>
      <c r="AE31" s="88">
        <f t="shared" si="7"/>
        <v>1.5200000000000014</v>
      </c>
      <c r="AF31" s="80">
        <f t="shared" si="7"/>
        <v>11.014000000000003</v>
      </c>
      <c r="AG31" s="89">
        <f t="shared" si="7"/>
        <v>6.457</v>
      </c>
      <c r="AH31" s="88">
        <f t="shared" si="7"/>
        <v>1.3290000000000015</v>
      </c>
      <c r="AI31" s="80">
        <f t="shared" si="7"/>
        <v>7.786000000000001</v>
      </c>
      <c r="AJ31" s="89">
        <f t="shared" si="7"/>
        <v>4.224</v>
      </c>
      <c r="AK31" s="88">
        <f t="shared" si="7"/>
        <v>1.0690000000000013</v>
      </c>
      <c r="AL31" s="80">
        <f t="shared" si="7"/>
        <v>5.293000000000001</v>
      </c>
      <c r="AM31" s="89">
        <f t="shared" si="7"/>
        <v>15.831999999999999</v>
      </c>
      <c r="AN31" s="88">
        <f t="shared" si="7"/>
        <v>0.9350000000000013</v>
      </c>
      <c r="AO31" s="80">
        <f t="shared" si="7"/>
        <v>16.767</v>
      </c>
      <c r="AP31" s="89">
        <f t="shared" si="7"/>
        <v>15.832</v>
      </c>
      <c r="AQ31" s="88">
        <f t="shared" si="7"/>
        <v>0.9350000000000005</v>
      </c>
      <c r="AR31" s="86">
        <f t="shared" si="7"/>
        <v>16.767000000000003</v>
      </c>
      <c r="AS31" s="133" t="s">
        <v>55</v>
      </c>
      <c r="AT31" s="134"/>
      <c r="AU31" s="134"/>
      <c r="AV31" s="135"/>
    </row>
    <row r="32" spans="1:48" ht="19.5" customHeight="1">
      <c r="A32" s="7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46"/>
      <c r="AT32" s="17"/>
      <c r="AU32" s="17"/>
      <c r="AV32" s="47"/>
    </row>
    <row r="33" spans="1:48" ht="19.5" customHeight="1" thickBot="1">
      <c r="A33" s="78" t="s">
        <v>64</v>
      </c>
      <c r="B33" s="17"/>
      <c r="C33" s="17"/>
      <c r="D33" s="17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83" t="s">
        <v>56</v>
      </c>
      <c r="AT33" s="84"/>
      <c r="AU33" s="84"/>
      <c r="AV33" s="85"/>
    </row>
    <row r="34" spans="1:48" ht="19.5" customHeight="1">
      <c r="A34" s="78"/>
      <c r="B34" s="34" t="s">
        <v>67</v>
      </c>
      <c r="C34" s="36"/>
      <c r="D34" s="36"/>
      <c r="E34" s="36"/>
      <c r="F34" s="136">
        <f>SUM(F35:F36)</f>
        <v>15.184</v>
      </c>
      <c r="G34" s="137">
        <f>SUM(G35:G36)</f>
        <v>3.912</v>
      </c>
      <c r="H34" s="138">
        <f>SUM(H35:H36)</f>
        <v>19.095999999999997</v>
      </c>
      <c r="I34" s="136">
        <f aca="true" t="shared" si="8" ref="I34:AR34">SUM(I35:I36)</f>
        <v>13.73</v>
      </c>
      <c r="J34" s="137">
        <f t="shared" si="8"/>
        <v>6.145</v>
      </c>
      <c r="K34" s="138">
        <f t="shared" si="8"/>
        <v>19.875</v>
      </c>
      <c r="L34" s="136">
        <f t="shared" si="8"/>
        <v>12.901</v>
      </c>
      <c r="M34" s="137">
        <f t="shared" si="8"/>
        <v>7.317</v>
      </c>
      <c r="N34" s="138">
        <f t="shared" si="8"/>
        <v>20.218</v>
      </c>
      <c r="O34" s="136">
        <f t="shared" si="8"/>
        <v>11.516</v>
      </c>
      <c r="P34" s="137">
        <f t="shared" si="8"/>
        <v>7.369</v>
      </c>
      <c r="Q34" s="138">
        <f t="shared" si="8"/>
        <v>18.884999999999998</v>
      </c>
      <c r="R34" s="136">
        <f t="shared" si="8"/>
        <v>9.427</v>
      </c>
      <c r="S34" s="137">
        <f t="shared" si="8"/>
        <v>7.084</v>
      </c>
      <c r="T34" s="138">
        <f t="shared" si="8"/>
        <v>16.511</v>
      </c>
      <c r="U34" s="136">
        <f t="shared" si="8"/>
        <v>7.0920000000000005</v>
      </c>
      <c r="V34" s="137">
        <v>4.713</v>
      </c>
      <c r="W34" s="138">
        <f t="shared" si="8"/>
        <v>11.805000000000001</v>
      </c>
      <c r="X34" s="136">
        <f t="shared" si="8"/>
        <v>15.748999999999999</v>
      </c>
      <c r="Y34" s="136">
        <f t="shared" si="8"/>
        <v>4.349</v>
      </c>
      <c r="Z34" s="138">
        <f t="shared" si="8"/>
        <v>20.098</v>
      </c>
      <c r="AA34" s="136">
        <f t="shared" si="8"/>
        <v>12.539</v>
      </c>
      <c r="AB34" s="137">
        <f t="shared" si="8"/>
        <v>3.827</v>
      </c>
      <c r="AC34" s="138">
        <f t="shared" si="8"/>
        <v>16.366</v>
      </c>
      <c r="AD34" s="136">
        <f t="shared" si="8"/>
        <v>9.494</v>
      </c>
      <c r="AE34" s="137">
        <f t="shared" si="8"/>
        <v>1.52</v>
      </c>
      <c r="AF34" s="138">
        <f t="shared" si="8"/>
        <v>11.014</v>
      </c>
      <c r="AG34" s="136">
        <f t="shared" si="8"/>
        <v>6.457000000000001</v>
      </c>
      <c r="AH34" s="137">
        <f t="shared" si="8"/>
        <v>1.329</v>
      </c>
      <c r="AI34" s="138">
        <f t="shared" si="8"/>
        <v>7.786</v>
      </c>
      <c r="AJ34" s="136">
        <f t="shared" si="8"/>
        <v>4.224</v>
      </c>
      <c r="AK34" s="136">
        <f t="shared" si="8"/>
        <v>1.069</v>
      </c>
      <c r="AL34" s="138">
        <f t="shared" si="8"/>
        <v>5.293</v>
      </c>
      <c r="AM34" s="136">
        <f t="shared" si="8"/>
        <v>15.831999999999999</v>
      </c>
      <c r="AN34" s="136">
        <f t="shared" si="8"/>
        <v>0.9349999999999999</v>
      </c>
      <c r="AO34" s="138">
        <f t="shared" si="8"/>
        <v>16.767</v>
      </c>
      <c r="AP34" s="136">
        <f t="shared" si="8"/>
        <v>15.831999999999999</v>
      </c>
      <c r="AQ34" s="137">
        <f t="shared" si="8"/>
        <v>0.9349999999999999</v>
      </c>
      <c r="AR34" s="139">
        <f t="shared" si="8"/>
        <v>16.767</v>
      </c>
      <c r="AS34" s="133" t="s">
        <v>73</v>
      </c>
      <c r="AT34" s="134"/>
      <c r="AU34" s="140"/>
      <c r="AV34" s="47"/>
    </row>
    <row r="35" spans="1:48" ht="19.5" customHeight="1">
      <c r="A35" s="46"/>
      <c r="B35" s="46"/>
      <c r="C35" s="111" t="s">
        <v>28</v>
      </c>
      <c r="D35" s="112"/>
      <c r="E35" s="141"/>
      <c r="F35" s="14">
        <v>0</v>
      </c>
      <c r="G35" s="15">
        <f>1.194+0.049+2.517</f>
        <v>3.76</v>
      </c>
      <c r="H35" s="16">
        <f>SUM(F35+G35)</f>
        <v>3.76</v>
      </c>
      <c r="I35" s="14">
        <f>0.136+0.118</f>
        <v>0.254</v>
      </c>
      <c r="J35" s="15">
        <f>3.675+0.035+2.287</f>
        <v>5.997</v>
      </c>
      <c r="K35" s="16">
        <f>SUM(I35+J35)</f>
        <v>6.2509999999999994</v>
      </c>
      <c r="L35" s="15">
        <f>0.149+0.118</f>
        <v>0.267</v>
      </c>
      <c r="M35" s="15">
        <f>4.877+0.065+2.115</f>
        <v>7.057</v>
      </c>
      <c r="N35" s="16">
        <f>SUM(L35+M35)</f>
        <v>7.324000000000001</v>
      </c>
      <c r="O35" s="15">
        <f>0.157+0.488</f>
        <v>0.645</v>
      </c>
      <c r="P35" s="15">
        <f>4.872+0.06+2.016</f>
        <v>6.9479999999999995</v>
      </c>
      <c r="Q35" s="16">
        <f>SUM(O35+P35)</f>
        <v>7.593</v>
      </c>
      <c r="R35" s="15">
        <f>0.157+0.488</f>
        <v>0.645</v>
      </c>
      <c r="S35" s="15">
        <f>4.326+0.078+1.862</f>
        <v>6.266</v>
      </c>
      <c r="T35" s="16">
        <f>SUM(R35+S35)</f>
        <v>6.911</v>
      </c>
      <c r="U35" s="15">
        <f>0.157+0.325</f>
        <v>0.482</v>
      </c>
      <c r="V35" s="15">
        <f>4.884-0.614</f>
        <v>4.2700000000000005</v>
      </c>
      <c r="W35" s="16">
        <f>SUM(U35+V35)</f>
        <v>4.752000000000001</v>
      </c>
      <c r="X35" s="15">
        <f>0.157+0.325</f>
        <v>0.482</v>
      </c>
      <c r="Y35" s="15">
        <f>4.349-0.59</f>
        <v>3.7590000000000003</v>
      </c>
      <c r="Z35" s="16">
        <f>SUM(X35+Y35)</f>
        <v>4.2410000000000005</v>
      </c>
      <c r="AA35" s="15">
        <v>0.007</v>
      </c>
      <c r="AB35" s="15">
        <f>3.823-0.402</f>
        <v>3.421</v>
      </c>
      <c r="AC35" s="16">
        <f>SUM(AA35+AB35)</f>
        <v>3.428</v>
      </c>
      <c r="AD35" s="15">
        <v>0.004</v>
      </c>
      <c r="AE35" s="15">
        <v>1.26</v>
      </c>
      <c r="AF35" s="16">
        <f>SUM(AD35+AE35)</f>
        <v>1.264</v>
      </c>
      <c r="AG35" s="7">
        <v>0.001</v>
      </c>
      <c r="AH35" s="125">
        <v>1.117</v>
      </c>
      <c r="AI35" s="9">
        <f>SUM(AG35+AH35)</f>
        <v>1.1179999999999999</v>
      </c>
      <c r="AJ35" s="7">
        <v>0</v>
      </c>
      <c r="AK35" s="113">
        <v>0.906</v>
      </c>
      <c r="AL35" s="9">
        <f>SUM(AJ35+AK35)</f>
        <v>0.906</v>
      </c>
      <c r="AM35" s="7">
        <v>0.001</v>
      </c>
      <c r="AN35" s="113">
        <v>0.725</v>
      </c>
      <c r="AO35" s="9">
        <f>SUM(AM35+AN35)</f>
        <v>0.726</v>
      </c>
      <c r="AP35" s="7">
        <v>0.001</v>
      </c>
      <c r="AQ35" s="113">
        <v>0.725</v>
      </c>
      <c r="AR35" s="115">
        <f>SUM(AP35+AQ35)</f>
        <v>0.726</v>
      </c>
      <c r="AS35" s="100" t="s">
        <v>12</v>
      </c>
      <c r="AT35" s="102"/>
      <c r="AU35" s="17"/>
      <c r="AV35" s="47"/>
    </row>
    <row r="36" spans="1:48" ht="19.5" customHeight="1">
      <c r="A36" s="46"/>
      <c r="B36" s="46"/>
      <c r="C36" s="117" t="s">
        <v>29</v>
      </c>
      <c r="D36" s="118"/>
      <c r="E36" s="118"/>
      <c r="F36" s="119">
        <v>15.184</v>
      </c>
      <c r="G36" s="120">
        <v>0.152</v>
      </c>
      <c r="H36" s="121">
        <f>SUM(F36:G36)</f>
        <v>15.335999999999999</v>
      </c>
      <c r="I36" s="119">
        <v>13.476</v>
      </c>
      <c r="J36" s="120">
        <v>0.148</v>
      </c>
      <c r="K36" s="121">
        <f>SUM(I36:J36)</f>
        <v>13.624</v>
      </c>
      <c r="L36" s="119">
        <v>12.634</v>
      </c>
      <c r="M36" s="120">
        <v>0.26</v>
      </c>
      <c r="N36" s="121">
        <f>SUM(L36+M36)</f>
        <v>12.894</v>
      </c>
      <c r="O36" s="119">
        <v>10.871</v>
      </c>
      <c r="P36" s="120">
        <v>0.421</v>
      </c>
      <c r="Q36" s="121">
        <f>SUM(O36+P36)</f>
        <v>11.292</v>
      </c>
      <c r="R36" s="119">
        <v>8.782</v>
      </c>
      <c r="S36" s="120">
        <v>0.818</v>
      </c>
      <c r="T36" s="16">
        <f>SUM(R36+S36)</f>
        <v>9.6</v>
      </c>
      <c r="U36" s="119">
        <v>6.61</v>
      </c>
      <c r="V36" s="120">
        <f>4.713-4.27</f>
        <v>0.4430000000000005</v>
      </c>
      <c r="W36" s="16">
        <f>SUM(U36+V36)</f>
        <v>7.053000000000001</v>
      </c>
      <c r="X36" s="119">
        <v>15.267</v>
      </c>
      <c r="Y36" s="120">
        <v>0.59</v>
      </c>
      <c r="Z36" s="16">
        <f>SUM(X36+Y36)</f>
        <v>15.857</v>
      </c>
      <c r="AA36" s="119">
        <v>12.532</v>
      </c>
      <c r="AB36" s="120">
        <v>0.406</v>
      </c>
      <c r="AC36" s="16">
        <f>SUM(AA36+AB36)</f>
        <v>12.938</v>
      </c>
      <c r="AD36" s="119">
        <v>9.49</v>
      </c>
      <c r="AE36" s="120">
        <v>0.26</v>
      </c>
      <c r="AF36" s="16">
        <f>SUM(AD36+AE36)</f>
        <v>9.75</v>
      </c>
      <c r="AG36" s="119">
        <v>6.456</v>
      </c>
      <c r="AH36" s="120">
        <v>0.212</v>
      </c>
      <c r="AI36" s="16">
        <f>SUM(AG36+AH36)</f>
        <v>6.668</v>
      </c>
      <c r="AJ36" s="119">
        <v>4.224</v>
      </c>
      <c r="AK36" s="120">
        <v>0.163</v>
      </c>
      <c r="AL36" s="16">
        <f>SUM(AJ36+AK36)</f>
        <v>4.3870000000000005</v>
      </c>
      <c r="AM36" s="119">
        <v>15.831</v>
      </c>
      <c r="AN36" s="120">
        <v>0.21</v>
      </c>
      <c r="AO36" s="16">
        <f>SUM(AM36+AN36)</f>
        <v>16.041</v>
      </c>
      <c r="AP36" s="119">
        <v>15.831</v>
      </c>
      <c r="AQ36" s="120">
        <v>0.21</v>
      </c>
      <c r="AR36" s="127">
        <f>SUM(AP36+AQ36)</f>
        <v>16.041</v>
      </c>
      <c r="AS36" s="106" t="s">
        <v>11</v>
      </c>
      <c r="AT36" s="108"/>
      <c r="AU36" s="17"/>
      <c r="AV36" s="47"/>
    </row>
    <row r="37" spans="1:48" ht="19.5" customHeight="1" thickBot="1">
      <c r="A37" s="46"/>
      <c r="B37" s="46" t="s">
        <v>63</v>
      </c>
      <c r="C37" s="17"/>
      <c r="D37" s="17"/>
      <c r="E37" s="17"/>
      <c r="F37" s="142">
        <v>0</v>
      </c>
      <c r="G37" s="143">
        <v>0</v>
      </c>
      <c r="H37" s="144">
        <v>0</v>
      </c>
      <c r="I37" s="142">
        <v>0.021</v>
      </c>
      <c r="J37" s="143">
        <v>0</v>
      </c>
      <c r="K37" s="144">
        <v>0.021</v>
      </c>
      <c r="L37" s="143">
        <v>0.377</v>
      </c>
      <c r="M37" s="143">
        <v>0</v>
      </c>
      <c r="N37" s="144">
        <v>0.377</v>
      </c>
      <c r="O37" s="143">
        <v>0.023</v>
      </c>
      <c r="P37" s="143">
        <v>0</v>
      </c>
      <c r="Q37" s="144">
        <f>SUM(O37+P37)</f>
        <v>0.023</v>
      </c>
      <c r="R37" s="143">
        <v>0</v>
      </c>
      <c r="S37" s="143">
        <v>0</v>
      </c>
      <c r="T37" s="144">
        <f>SUM(R37+S37)</f>
        <v>0</v>
      </c>
      <c r="U37" s="143">
        <v>0</v>
      </c>
      <c r="V37" s="143">
        <v>0</v>
      </c>
      <c r="W37" s="144">
        <f>SUM(U37+V37)</f>
        <v>0</v>
      </c>
      <c r="X37" s="143">
        <v>0</v>
      </c>
      <c r="Y37" s="143">
        <v>0</v>
      </c>
      <c r="Z37" s="144">
        <f>SUM(X37+Y37)</f>
        <v>0</v>
      </c>
      <c r="AA37" s="143">
        <v>0</v>
      </c>
      <c r="AB37" s="143">
        <v>0</v>
      </c>
      <c r="AC37" s="144">
        <f>SUM(AA37+AB37)</f>
        <v>0</v>
      </c>
      <c r="AD37" s="143">
        <v>0</v>
      </c>
      <c r="AE37" s="143">
        <v>0</v>
      </c>
      <c r="AF37" s="144">
        <f>SUM(AD37+AE37)</f>
        <v>0</v>
      </c>
      <c r="AG37" s="142">
        <v>0</v>
      </c>
      <c r="AH37" s="145">
        <v>0</v>
      </c>
      <c r="AI37" s="144">
        <f>SUM(AG37+AH37)</f>
        <v>0</v>
      </c>
      <c r="AJ37" s="142">
        <v>0</v>
      </c>
      <c r="AK37" s="145">
        <v>0</v>
      </c>
      <c r="AL37" s="144">
        <f>SUM(AJ37+AK37)</f>
        <v>0</v>
      </c>
      <c r="AM37" s="142">
        <v>0</v>
      </c>
      <c r="AN37" s="145">
        <v>0</v>
      </c>
      <c r="AO37" s="144">
        <f>SUM(AM37+AN37)</f>
        <v>0</v>
      </c>
      <c r="AP37" s="142">
        <v>0</v>
      </c>
      <c r="AQ37" s="145">
        <v>0</v>
      </c>
      <c r="AR37" s="144">
        <f>SUM(AP37+AQ37)</f>
        <v>0</v>
      </c>
      <c r="AS37" s="146" t="s">
        <v>74</v>
      </c>
      <c r="AT37" s="146"/>
      <c r="AU37" s="146"/>
      <c r="AV37" s="85"/>
    </row>
    <row r="38" spans="1:48" ht="19.5" customHeight="1" thickBot="1">
      <c r="A38" s="46"/>
      <c r="B38" s="20" t="s">
        <v>65</v>
      </c>
      <c r="C38" s="18"/>
      <c r="D38" s="18"/>
      <c r="E38" s="147"/>
      <c r="F38" s="79">
        <f aca="true" t="shared" si="9" ref="F38:AR38">F34+F37</f>
        <v>15.184</v>
      </c>
      <c r="G38" s="143">
        <f t="shared" si="9"/>
        <v>3.912</v>
      </c>
      <c r="H38" s="143">
        <f t="shared" si="9"/>
        <v>19.095999999999997</v>
      </c>
      <c r="I38" s="143">
        <f t="shared" si="9"/>
        <v>13.751000000000001</v>
      </c>
      <c r="J38" s="143">
        <f t="shared" si="9"/>
        <v>6.145</v>
      </c>
      <c r="K38" s="143">
        <f t="shared" si="9"/>
        <v>19.896</v>
      </c>
      <c r="L38" s="143">
        <f t="shared" si="9"/>
        <v>13.278</v>
      </c>
      <c r="M38" s="143">
        <f t="shared" si="9"/>
        <v>7.317</v>
      </c>
      <c r="N38" s="143">
        <f t="shared" si="9"/>
        <v>20.595</v>
      </c>
      <c r="O38" s="143">
        <f t="shared" si="9"/>
        <v>11.539</v>
      </c>
      <c r="P38" s="143">
        <f t="shared" si="9"/>
        <v>7.369</v>
      </c>
      <c r="Q38" s="143">
        <f t="shared" si="9"/>
        <v>18.907999999999998</v>
      </c>
      <c r="R38" s="143">
        <f t="shared" si="9"/>
        <v>9.427</v>
      </c>
      <c r="S38" s="143">
        <f t="shared" si="9"/>
        <v>7.084</v>
      </c>
      <c r="T38" s="143">
        <f t="shared" si="9"/>
        <v>16.511</v>
      </c>
      <c r="U38" s="143">
        <f t="shared" si="9"/>
        <v>7.0920000000000005</v>
      </c>
      <c r="V38" s="143">
        <f t="shared" si="9"/>
        <v>4.713</v>
      </c>
      <c r="W38" s="143">
        <f t="shared" si="9"/>
        <v>11.805000000000001</v>
      </c>
      <c r="X38" s="143">
        <f t="shared" si="9"/>
        <v>15.748999999999999</v>
      </c>
      <c r="Y38" s="143">
        <f t="shared" si="9"/>
        <v>4.349</v>
      </c>
      <c r="Z38" s="143">
        <f t="shared" si="9"/>
        <v>20.098</v>
      </c>
      <c r="AA38" s="143">
        <f t="shared" si="9"/>
        <v>12.539</v>
      </c>
      <c r="AB38" s="143">
        <f t="shared" si="9"/>
        <v>3.827</v>
      </c>
      <c r="AC38" s="143">
        <f t="shared" si="9"/>
        <v>16.366</v>
      </c>
      <c r="AD38" s="143">
        <f t="shared" si="9"/>
        <v>9.494</v>
      </c>
      <c r="AE38" s="143">
        <f t="shared" si="9"/>
        <v>1.52</v>
      </c>
      <c r="AF38" s="143">
        <f t="shared" si="9"/>
        <v>11.014</v>
      </c>
      <c r="AG38" s="143">
        <f t="shared" si="9"/>
        <v>6.457000000000001</v>
      </c>
      <c r="AH38" s="143">
        <f t="shared" si="9"/>
        <v>1.329</v>
      </c>
      <c r="AI38" s="143">
        <f t="shared" si="9"/>
        <v>7.786</v>
      </c>
      <c r="AJ38" s="143">
        <f t="shared" si="9"/>
        <v>4.224</v>
      </c>
      <c r="AK38" s="143">
        <f t="shared" si="9"/>
        <v>1.069</v>
      </c>
      <c r="AL38" s="143">
        <f t="shared" si="9"/>
        <v>5.293</v>
      </c>
      <c r="AM38" s="143">
        <f t="shared" si="9"/>
        <v>15.831999999999999</v>
      </c>
      <c r="AN38" s="143">
        <f t="shared" si="9"/>
        <v>0.9349999999999999</v>
      </c>
      <c r="AO38" s="143">
        <f t="shared" si="9"/>
        <v>16.767</v>
      </c>
      <c r="AP38" s="143">
        <f t="shared" si="9"/>
        <v>15.831999999999999</v>
      </c>
      <c r="AQ38" s="143">
        <f t="shared" si="9"/>
        <v>0.9349999999999999</v>
      </c>
      <c r="AR38" s="145">
        <f t="shared" si="9"/>
        <v>16.767</v>
      </c>
      <c r="AS38" s="148" t="s">
        <v>57</v>
      </c>
      <c r="AT38" s="149"/>
      <c r="AU38" s="149"/>
      <c r="AV38" s="150"/>
    </row>
    <row r="39" spans="1:44" ht="24.75" customHeight="1" hidden="1">
      <c r="A39" s="20"/>
      <c r="B39" s="20" t="s">
        <v>8</v>
      </c>
      <c r="C39" s="18"/>
      <c r="D39" s="18"/>
      <c r="E39" s="18"/>
      <c r="F39" s="14"/>
      <c r="G39" s="15"/>
      <c r="H39" s="16"/>
      <c r="I39" s="7">
        <v>0.021</v>
      </c>
      <c r="J39" s="8">
        <v>0</v>
      </c>
      <c r="K39" s="9">
        <v>0.021</v>
      </c>
      <c r="L39" s="10">
        <v>0</v>
      </c>
      <c r="M39" s="12">
        <v>0</v>
      </c>
      <c r="N39" s="11">
        <f>SUM(L39+M39)</f>
        <v>0</v>
      </c>
      <c r="O39" s="10">
        <v>0</v>
      </c>
      <c r="P39" s="12">
        <v>0</v>
      </c>
      <c r="Q39" s="11">
        <f>SUM(O39+P39)</f>
        <v>0</v>
      </c>
      <c r="R39" s="13">
        <v>0</v>
      </c>
      <c r="S39" s="13">
        <v>0</v>
      </c>
      <c r="T39" s="11">
        <f>SUM(R39+S39)</f>
        <v>0</v>
      </c>
      <c r="U39" s="13">
        <v>0</v>
      </c>
      <c r="V39" s="13">
        <v>0</v>
      </c>
      <c r="W39" s="11">
        <f>SUM(U39+V39)</f>
        <v>0</v>
      </c>
      <c r="X39" s="13">
        <v>0</v>
      </c>
      <c r="Y39" s="13">
        <v>0</v>
      </c>
      <c r="Z39" s="11">
        <f>SUM(X39+Y39)</f>
        <v>0</v>
      </c>
      <c r="AA39" s="13">
        <v>0</v>
      </c>
      <c r="AB39" s="13">
        <v>0</v>
      </c>
      <c r="AC39" s="11">
        <f>SUM(AA39+AB39)</f>
        <v>0</v>
      </c>
      <c r="AD39" s="13">
        <v>0</v>
      </c>
      <c r="AE39" s="13">
        <v>0</v>
      </c>
      <c r="AF39" s="11">
        <f>SUM(AD39+AE39)</f>
        <v>0</v>
      </c>
      <c r="AG39" s="13">
        <v>0</v>
      </c>
      <c r="AH39" s="13">
        <v>0</v>
      </c>
      <c r="AI39" s="11">
        <f>SUM(AG39+AH39)</f>
        <v>0</v>
      </c>
      <c r="AJ39" s="13">
        <v>0</v>
      </c>
      <c r="AK39" s="13">
        <v>0</v>
      </c>
      <c r="AL39" s="11">
        <f>SUM(AJ39+AK39)</f>
        <v>0</v>
      </c>
      <c r="AM39" s="13">
        <v>0</v>
      </c>
      <c r="AN39" s="13">
        <v>0</v>
      </c>
      <c r="AO39" s="11">
        <f>SUM(AM39+AN39)</f>
        <v>0</v>
      </c>
      <c r="AP39" s="10">
        <v>0</v>
      </c>
      <c r="AQ39" s="13">
        <v>0</v>
      </c>
      <c r="AR39" s="11">
        <f>SUM(AP39+AQ39)</f>
        <v>0</v>
      </c>
    </row>
    <row r="40" spans="6:11" ht="15">
      <c r="F40" s="19"/>
      <c r="G40" s="19"/>
      <c r="H40" s="19"/>
      <c r="I40" s="19"/>
      <c r="J40" s="19"/>
      <c r="K40" s="19"/>
    </row>
    <row r="41" spans="1:102" ht="15">
      <c r="A41" s="17"/>
      <c r="B41" s="6" t="s">
        <v>66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</row>
    <row r="42" spans="1:102" ht="15">
      <c r="A42" s="6"/>
      <c r="B42" s="6" t="s">
        <v>59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</row>
    <row r="43" spans="2:22" ht="15">
      <c r="B43" s="6" t="s">
        <v>71</v>
      </c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</row>
    <row r="44" spans="2:22" ht="15">
      <c r="B44" s="152" t="s">
        <v>60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</row>
    <row r="45" spans="2:22" ht="15">
      <c r="B45" s="6" t="s">
        <v>61</v>
      </c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</row>
    <row r="46" spans="2:22" ht="15">
      <c r="B46" s="6" t="s">
        <v>62</v>
      </c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</row>
    <row r="47" spans="2:22" ht="15">
      <c r="B47" s="153" t="s">
        <v>72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</row>
    <row r="48" spans="2:22" ht="15">
      <c r="B48" s="22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55"/>
      <c r="Q48" s="17"/>
      <c r="R48" s="17"/>
      <c r="S48" s="17"/>
      <c r="T48" s="17"/>
      <c r="U48" s="17"/>
      <c r="V48" s="17"/>
    </row>
    <row r="49" spans="1:5" ht="15.75">
      <c r="A49" s="2"/>
      <c r="B49" s="17"/>
      <c r="C49" s="17"/>
      <c r="D49" s="17"/>
      <c r="E49" s="17"/>
    </row>
    <row r="50" spans="1:5" ht="15.75">
      <c r="A50" s="2"/>
      <c r="B50" s="17"/>
      <c r="C50" s="17"/>
      <c r="D50" s="17"/>
      <c r="E50" s="17"/>
    </row>
    <row r="51" spans="1:8" ht="15.75">
      <c r="A51" s="2"/>
      <c r="B51" s="17"/>
      <c r="C51" s="17"/>
      <c r="D51" s="17"/>
      <c r="E51" s="17"/>
      <c r="F51" s="17"/>
      <c r="G51" s="17"/>
      <c r="H51" s="17"/>
    </row>
    <row r="52" spans="1:8" ht="15.75">
      <c r="A52" s="2"/>
      <c r="B52" s="30"/>
      <c r="C52" s="30"/>
      <c r="D52" s="30"/>
      <c r="E52" s="6"/>
      <c r="F52" s="17"/>
      <c r="G52" s="17"/>
      <c r="H52" s="17"/>
    </row>
    <row r="53" spans="1:8" ht="15.75">
      <c r="A53" s="2"/>
      <c r="B53" s="17"/>
      <c r="C53" s="17"/>
      <c r="D53" s="17"/>
      <c r="E53" s="17"/>
      <c r="F53" s="17"/>
      <c r="G53" s="17"/>
      <c r="H53" s="17"/>
    </row>
    <row r="54" spans="1:8" ht="15.75">
      <c r="A54" s="2"/>
      <c r="B54" s="17"/>
      <c r="C54" s="17"/>
      <c r="D54" s="17"/>
      <c r="E54" s="17"/>
      <c r="F54" s="17"/>
      <c r="G54" s="17"/>
      <c r="H54" s="17"/>
    </row>
    <row r="55" spans="1:8" ht="15.75">
      <c r="A55" s="2"/>
      <c r="B55" s="17"/>
      <c r="C55" s="17"/>
      <c r="D55" s="17"/>
      <c r="E55" s="17"/>
      <c r="F55" s="17"/>
      <c r="G55" s="17"/>
      <c r="H55" s="17"/>
    </row>
    <row r="56" spans="1:8" ht="15.75">
      <c r="A56" s="2"/>
      <c r="B56" s="17"/>
      <c r="C56" s="17"/>
      <c r="D56" s="17"/>
      <c r="E56" s="17"/>
      <c r="F56" s="17"/>
      <c r="G56" s="17"/>
      <c r="H56" s="17"/>
    </row>
    <row r="57" spans="1:8" ht="15.75">
      <c r="A57" s="2"/>
      <c r="B57" s="17"/>
      <c r="C57" s="17"/>
      <c r="D57" s="17"/>
      <c r="E57" s="17"/>
      <c r="F57" s="17"/>
      <c r="G57" s="17"/>
      <c r="H57" s="17"/>
    </row>
    <row r="58" spans="1:8" ht="15.75">
      <c r="A58" s="2"/>
      <c r="B58" s="17"/>
      <c r="C58" s="17"/>
      <c r="D58" s="17"/>
      <c r="E58" s="17"/>
      <c r="F58" s="17"/>
      <c r="G58" s="17"/>
      <c r="H58" s="17"/>
    </row>
    <row r="59" spans="1:8" ht="15.75">
      <c r="A59" s="2"/>
      <c r="B59" s="17"/>
      <c r="C59" s="17"/>
      <c r="D59" s="17"/>
      <c r="E59" s="17"/>
      <c r="F59" s="17"/>
      <c r="G59" s="17"/>
      <c r="H59" s="17"/>
    </row>
    <row r="60" spans="1:8" ht="15.75">
      <c r="A60" s="2"/>
      <c r="B60" s="17"/>
      <c r="C60" s="17"/>
      <c r="D60" s="17"/>
      <c r="E60" s="17"/>
      <c r="F60" s="17"/>
      <c r="G60" s="17"/>
      <c r="H60" s="17"/>
    </row>
    <row r="61" spans="1:8" ht="15.75">
      <c r="A61" s="2"/>
      <c r="B61" s="17"/>
      <c r="C61" s="2"/>
      <c r="D61" s="2"/>
      <c r="E61" s="2"/>
      <c r="F61" s="17"/>
      <c r="G61" s="17"/>
      <c r="H61" s="17"/>
    </row>
    <row r="62" spans="1:8" ht="15.75">
      <c r="A62" s="2"/>
      <c r="B62" s="17"/>
      <c r="C62" s="17"/>
      <c r="D62" s="17"/>
      <c r="E62" s="17"/>
      <c r="F62" s="17"/>
      <c r="G62" s="17"/>
      <c r="H62" s="17"/>
    </row>
    <row r="63" spans="1:8" ht="15.75">
      <c r="A63" s="2"/>
      <c r="B63" s="17"/>
      <c r="C63" s="17"/>
      <c r="D63" s="17"/>
      <c r="E63" s="17"/>
      <c r="F63" s="17"/>
      <c r="G63" s="17"/>
      <c r="H63" s="17"/>
    </row>
    <row r="64" spans="1:8" ht="15.75">
      <c r="A64" s="2"/>
      <c r="B64" s="17"/>
      <c r="C64" s="17"/>
      <c r="D64" s="17"/>
      <c r="E64" s="17"/>
      <c r="F64" s="17"/>
      <c r="G64" s="17"/>
      <c r="H64" s="17"/>
    </row>
    <row r="65" spans="1:8" ht="15">
      <c r="A65" s="17"/>
      <c r="B65" s="17"/>
      <c r="C65" s="22"/>
      <c r="D65" s="17"/>
      <c r="E65" s="17"/>
      <c r="F65" s="17"/>
      <c r="G65" s="17"/>
      <c r="H65" s="17"/>
    </row>
    <row r="66" spans="1:8" ht="15">
      <c r="A66" s="17"/>
      <c r="B66" s="17"/>
      <c r="C66" s="17"/>
      <c r="D66" s="17"/>
      <c r="E66" s="17"/>
      <c r="F66" s="21"/>
      <c r="G66" s="21"/>
      <c r="H66" s="21"/>
    </row>
    <row r="67" spans="1:8" ht="15">
      <c r="A67" s="17"/>
      <c r="B67" s="17"/>
      <c r="C67" s="17"/>
      <c r="D67" s="17"/>
      <c r="E67" s="17"/>
      <c r="F67" s="17"/>
      <c r="G67" s="17"/>
      <c r="H67" s="17"/>
    </row>
    <row r="68" spans="1:8" ht="15">
      <c r="A68" s="17"/>
      <c r="B68" s="17"/>
      <c r="C68" s="17"/>
      <c r="D68" s="17"/>
      <c r="E68" s="17"/>
      <c r="F68" s="17"/>
      <c r="G68" s="17"/>
      <c r="H68" s="17"/>
    </row>
    <row r="69" spans="1:8" ht="15">
      <c r="A69" s="17"/>
      <c r="B69" s="30"/>
      <c r="C69" s="30"/>
      <c r="D69" s="30"/>
      <c r="E69" s="30"/>
      <c r="F69" s="17"/>
      <c r="G69" s="17"/>
      <c r="H69" s="4"/>
    </row>
    <row r="70" spans="1:8" ht="15">
      <c r="A70" s="17"/>
      <c r="B70" s="6"/>
      <c r="C70" s="6"/>
      <c r="D70" s="6"/>
      <c r="E70" s="6"/>
      <c r="F70" s="17"/>
      <c r="G70" s="17"/>
      <c r="H70" s="17"/>
    </row>
    <row r="71" spans="1:8" ht="15">
      <c r="A71" s="17"/>
      <c r="B71" s="17"/>
      <c r="C71" s="17"/>
      <c r="D71" s="17"/>
      <c r="E71" s="17"/>
      <c r="F71" s="4"/>
      <c r="G71" s="4"/>
      <c r="H71" s="4"/>
    </row>
    <row r="72" spans="1:8" ht="15">
      <c r="A72" s="17"/>
      <c r="B72" s="17"/>
      <c r="C72" s="17"/>
      <c r="D72" s="17"/>
      <c r="E72" s="17"/>
      <c r="F72" s="17"/>
      <c r="G72" s="17"/>
      <c r="H72" s="17"/>
    </row>
    <row r="73" spans="1:8" ht="15">
      <c r="A73" s="17"/>
      <c r="B73" s="17"/>
      <c r="C73" s="17"/>
      <c r="D73" s="17"/>
      <c r="E73" s="17"/>
      <c r="F73" s="17"/>
      <c r="G73" s="17"/>
      <c r="H73" s="17"/>
    </row>
    <row r="74" spans="1:8" ht="15">
      <c r="A74" s="17"/>
      <c r="B74" s="17"/>
      <c r="C74" s="17"/>
      <c r="D74" s="17"/>
      <c r="E74" s="17"/>
      <c r="F74" s="17"/>
      <c r="G74" s="17"/>
      <c r="H74" s="17"/>
    </row>
    <row r="75" spans="1:8" ht="15">
      <c r="A75" s="17"/>
      <c r="B75" s="17"/>
      <c r="C75" s="17"/>
      <c r="D75" s="17"/>
      <c r="E75" s="17"/>
      <c r="F75" s="17"/>
      <c r="G75" s="17"/>
      <c r="H75" s="17"/>
    </row>
    <row r="76" spans="1:44" ht="15">
      <c r="A76" s="17"/>
      <c r="B76" s="17"/>
      <c r="C76" s="17"/>
      <c r="D76" s="17"/>
      <c r="E76" s="17"/>
      <c r="F76" s="17"/>
      <c r="G76" s="17"/>
      <c r="H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</row>
    <row r="77" spans="1:44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</row>
    <row r="78" spans="1:44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</row>
    <row r="79" spans="1:44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</row>
    <row r="80" spans="1:44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</row>
    <row r="81" spans="1:44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</row>
    <row r="82" spans="1:44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</row>
    <row r="83" spans="1:44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</row>
    <row r="84" spans="1:44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</row>
    <row r="85" spans="1:44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</row>
    <row r="86" spans="1:44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</row>
    <row r="87" spans="1:44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</row>
    <row r="88" spans="1:44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</row>
    <row r="89" spans="1:44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</row>
    <row r="90" spans="1:44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</row>
    <row r="91" spans="1:44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</row>
    <row r="92" spans="1:44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</row>
    <row r="93" spans="1:44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</row>
    <row r="94" spans="1:44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</row>
    <row r="95" spans="1:44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</row>
    <row r="96" spans="1:4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</row>
    <row r="97" spans="1:4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</row>
    <row r="98" spans="1:4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</row>
    <row r="99" spans="1:44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</row>
    <row r="100" spans="1:44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</row>
    <row r="101" spans="1:44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</row>
    <row r="102" spans="1:44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</row>
    <row r="103" spans="1:44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</row>
    <row r="104" spans="1:44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</row>
    <row r="105" spans="1:44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</row>
    <row r="106" spans="6:11" ht="15">
      <c r="F106" s="17"/>
      <c r="G106" s="17"/>
      <c r="H106" s="17"/>
      <c r="I106" s="17"/>
      <c r="J106" s="17"/>
      <c r="K106" s="17"/>
    </row>
    <row r="107" spans="6:8" ht="15">
      <c r="F107" s="17"/>
      <c r="G107" s="17"/>
      <c r="H107" s="17"/>
    </row>
  </sheetData>
  <mergeCells count="55">
    <mergeCell ref="A5:AR5"/>
    <mergeCell ref="A6:AR6"/>
    <mergeCell ref="A7:AR7"/>
    <mergeCell ref="F8:H8"/>
    <mergeCell ref="I8:K8"/>
    <mergeCell ref="L8:N8"/>
    <mergeCell ref="O8:Q8"/>
    <mergeCell ref="R8:T8"/>
    <mergeCell ref="U8:W8"/>
    <mergeCell ref="X8:Z8"/>
    <mergeCell ref="AM8:AO8"/>
    <mergeCell ref="AP8:AR8"/>
    <mergeCell ref="AP9:AR9"/>
    <mergeCell ref="A10:D10"/>
    <mergeCell ref="AA8:AC8"/>
    <mergeCell ref="AD8:AF8"/>
    <mergeCell ref="AG8:AI8"/>
    <mergeCell ref="AJ8:AL8"/>
    <mergeCell ref="AM12:AO12"/>
    <mergeCell ref="R12:T12"/>
    <mergeCell ref="U12:W12"/>
    <mergeCell ref="X12:Z12"/>
    <mergeCell ref="AA12:AC12"/>
    <mergeCell ref="B16:E16"/>
    <mergeCell ref="AD12:AF12"/>
    <mergeCell ref="AG12:AI12"/>
    <mergeCell ref="AJ12:AL12"/>
    <mergeCell ref="L12:N12"/>
    <mergeCell ref="O12:Q12"/>
    <mergeCell ref="B52:D52"/>
    <mergeCell ref="B69:E69"/>
    <mergeCell ref="AS10:AV10"/>
    <mergeCell ref="AS13:AV13"/>
    <mergeCell ref="AS15:AV15"/>
    <mergeCell ref="AS16:AU16"/>
    <mergeCell ref="AS17:AU17"/>
    <mergeCell ref="AS19:AV19"/>
    <mergeCell ref="AS20:AU20"/>
    <mergeCell ref="AP12:AR12"/>
    <mergeCell ref="AS21:AT21"/>
    <mergeCell ref="AS22:AT22"/>
    <mergeCell ref="AS23:AU23"/>
    <mergeCell ref="AS24:AU24"/>
    <mergeCell ref="AS26:AV26"/>
    <mergeCell ref="AS27:AU27"/>
    <mergeCell ref="AS28:AU28"/>
    <mergeCell ref="AS29:AU29"/>
    <mergeCell ref="AS31:AV31"/>
    <mergeCell ref="AS33:AV33"/>
    <mergeCell ref="AS34:AU34"/>
    <mergeCell ref="AS35:AT35"/>
    <mergeCell ref="AS36:AT36"/>
    <mergeCell ref="AS37:AV37"/>
    <mergeCell ref="AS38:AV38"/>
    <mergeCell ref="B47:V47"/>
  </mergeCells>
  <printOptions/>
  <pageMargins left="0.3937007874015748" right="0.1968503937007874" top="0.984251968503937" bottom="0.984251968503937" header="0.5118110236220472" footer="0.31496062992125984"/>
  <pageSetup horizontalDpi="600" verticalDpi="600" orientation="landscape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SAGIS</cp:lastModifiedBy>
  <cp:lastPrinted>2000-04-19T07:08:04Z</cp:lastPrinted>
  <dcterms:created xsi:type="dcterms:W3CDTF">1997-12-22T12:29:04Z</dcterms:created>
  <dcterms:modified xsi:type="dcterms:W3CDTF">2000-04-19T07:45:03Z</dcterms:modified>
  <cp:category/>
  <cp:version/>
  <cp:contentType/>
  <cp:contentStatus/>
</cp:coreProperties>
</file>