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65" windowWidth="10200" windowHeight="7680" tabRatio="898" activeTab="0"/>
  </bookViews>
  <sheets>
    <sheet name="Tswana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<sst xmlns="http://schemas.openxmlformats.org/spreadsheetml/2006/main" count="92" uniqueCount="71">
  <si>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</si>
  <si>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</si>
  <si>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</si>
  <si>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</si>
  <si>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</si>
  <si>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</si>
  <si>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</si>
  <si>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</si>
  <si>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</si>
  <si>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</si>
  <si>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</si>
  <si>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</si>
  <si>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</si>
  <si>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</si>
  <si>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</si>
  <si>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</si>
  <si>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</si>
  <si>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</si>
  <si>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</si>
  <si>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</si>
  <si>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</si>
  <si>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</si>
  <si>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</si>
  <si>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</si>
  <si>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</si>
  <si>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</si>
  <si>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</si>
  <si>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</si>
  <si>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</si>
  <si>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</si>
  <si>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</si>
  <si>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</si>
  <si>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</si>
  <si>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</si>
  <si>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</si>
  <si>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</si>
  <si>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</si>
  <si>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</si>
  <si>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</si>
  <si>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</si>
  <si>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</si>
  <si>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</si>
  <si>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</si>
  <si>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</si>
  <si>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</si>
  <si>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</si>
  <si>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</si>
  <si>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</si>
  <si>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</si>
  <si>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</si>
  <si>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</si>
  <si>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</si>
  <si>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</si>
  <si>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</si>
  <si>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</si>
  <si>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 xml:space="preserve">Preliminary/Tsa matseno  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</si>
  <si>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</si>
  <si>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</si>
  <si>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</si>
  <si>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</si>
  <si>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</si>
  <si>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</si>
  <si>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 xml:space="preserve">   </t>
  </si>
  <si>
    <t xml:space="preserve">Surplus(-)/Deficit(+) (ii) </t>
  </si>
  <si>
    <t>Products (i)</t>
  </si>
  <si>
    <t>Human consumption (iii)</t>
  </si>
  <si>
    <t>Kgorosodithoto ka tlhamalalo go tswa dipolaseng</t>
  </si>
  <si>
    <t>Dijego tsa batho (iii)</t>
  </si>
  <si>
    <t>Dikuno (i)</t>
  </si>
  <si>
    <t>Difetiso(-)/Tlhaelo(+) (ii)</t>
  </si>
  <si>
    <t>Deliveries directly from farms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</si>
</sst>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3" fillId="0" borderId="2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4" xfId="55" applyFont="1" applyFill="1" applyBorder="1" applyAlignment="1" quotePrefix="1">
      <alignment horizontal="left" vertical="center"/>
      <protection/>
    </xf>
    <xf numFmtId="0" fontId="6" fillId="0" borderId="25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 quotePrefix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vertical="center"/>
      <protection/>
    </xf>
    <xf numFmtId="0" fontId="7" fillId="0" borderId="33" xfId="55" applyFont="1" applyFill="1" applyBorder="1" applyAlignment="1">
      <alignment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6" xfId="55" applyFont="1" applyFill="1" applyBorder="1" applyAlignment="1" quotePrefix="1">
      <alignment horizontal="lef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28" xfId="55" applyFont="1" applyFill="1" applyBorder="1" applyAlignment="1" quotePrefix="1">
      <alignment vertical="center"/>
      <protection/>
    </xf>
    <xf numFmtId="0" fontId="7" fillId="0" borderId="40" xfId="55" applyFont="1" applyFill="1" applyBorder="1" applyAlignment="1" quotePrefix="1">
      <alignment horizontal="righ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7" fillId="0" borderId="28" xfId="55" applyFont="1" applyFill="1" applyBorder="1" applyAlignment="1">
      <alignment vertical="center"/>
      <protection/>
    </xf>
    <xf numFmtId="0" fontId="6" fillId="0" borderId="24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3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2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3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27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23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 applyProtection="1">
      <alignment vertical="center"/>
      <protection locked="0"/>
    </xf>
    <xf numFmtId="173" fontId="6" fillId="0" borderId="62" xfId="0" applyNumberFormat="1" applyFont="1" applyFill="1" applyBorder="1" applyAlignment="1" applyProtection="1">
      <alignment vertical="center"/>
      <protection locked="0"/>
    </xf>
    <xf numFmtId="173" fontId="6" fillId="0" borderId="30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 applyProtection="1">
      <alignment vertical="center"/>
      <protection locked="0"/>
    </xf>
    <xf numFmtId="173" fontId="6" fillId="0" borderId="48" xfId="0" applyNumberFormat="1" applyFont="1" applyFill="1" applyBorder="1" applyAlignment="1" applyProtection="1">
      <alignment vertical="center"/>
      <protection locked="0"/>
    </xf>
    <xf numFmtId="172" fontId="6" fillId="0" borderId="64" xfId="0" applyNumberFormat="1" applyFont="1" applyFill="1" applyBorder="1" applyAlignment="1">
      <alignment horizontal="right" vertical="center"/>
    </xf>
    <xf numFmtId="172" fontId="6" fillId="0" borderId="65" xfId="0" applyNumberFormat="1" applyFont="1" applyFill="1" applyBorder="1" applyAlignment="1">
      <alignment horizontal="right" vertical="center"/>
    </xf>
    <xf numFmtId="173" fontId="6" fillId="0" borderId="66" xfId="0" applyNumberFormat="1" applyFont="1" applyFill="1" applyBorder="1" applyAlignment="1">
      <alignment vertical="center"/>
    </xf>
    <xf numFmtId="173" fontId="6" fillId="0" borderId="67" xfId="0" applyNumberFormat="1" applyFont="1" applyFill="1" applyBorder="1" applyAlignment="1">
      <alignment vertical="center"/>
    </xf>
    <xf numFmtId="172" fontId="6" fillId="0" borderId="68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49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53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0" fontId="6" fillId="0" borderId="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6" fillId="0" borderId="42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3" xfId="55" applyNumberFormat="1" applyFont="1" applyFill="1" applyBorder="1" applyAlignment="1">
      <alignment horizontal="center" vertical="center"/>
      <protection/>
    </xf>
    <xf numFmtId="0" fontId="6" fillId="0" borderId="45" xfId="55" applyNumberFormat="1" applyFont="1" applyFill="1" applyBorder="1" applyAlignment="1" quotePrefix="1">
      <alignment horizontal="center" vertical="center"/>
      <protection/>
    </xf>
    <xf numFmtId="49" fontId="6" fillId="0" borderId="23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14" fontId="5" fillId="33" borderId="23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14" fontId="5" fillId="33" borderId="41" xfId="55" applyNumberFormat="1" applyFont="1" applyFill="1" applyBorder="1" applyAlignment="1">
      <alignment horizontal="center" vertical="center"/>
      <protection/>
    </xf>
    <xf numFmtId="14" fontId="5" fillId="33" borderId="21" xfId="55" applyNumberFormat="1" applyFont="1" applyFill="1" applyBorder="1" applyAlignment="1">
      <alignment horizontal="center" vertical="center"/>
      <protection/>
    </xf>
    <xf numFmtId="14" fontId="5" fillId="33" borderId="17" xfId="55" applyNumberFormat="1" applyFont="1" applyFill="1" applyBorder="1" applyAlignment="1">
      <alignment horizontal="center" vertical="center"/>
      <protection/>
    </xf>
    <xf numFmtId="49" fontId="6" fillId="0" borderId="41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1" xfId="55" applyNumberFormat="1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14" fontId="5" fillId="0" borderId="42" xfId="55" applyNumberFormat="1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2" xfId="55" applyNumberFormat="1" applyFont="1" applyFill="1" applyBorder="1" applyAlignment="1">
      <alignment horizontal="center" vertical="center"/>
      <protection/>
    </xf>
    <xf numFmtId="0" fontId="6" fillId="0" borderId="45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</xdr:row>
      <xdr:rowOff>38100</xdr:rowOff>
    </xdr:from>
    <xdr:to>
      <xdr:col>2</xdr:col>
      <xdr:colOff>3429000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19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142875</xdr:rowOff>
    </xdr:from>
    <xdr:to>
      <xdr:col>2</xdr:col>
      <xdr:colOff>4572000</xdr:colOff>
      <xdr:row>8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714500"/>
          <a:ext cx="480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Hawer\Hawer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Hawer\Haw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Hawer\Hawer%20Langstaat%20Vorige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k Notas"/>
      <sheetName val="Publ Notas"/>
      <sheetName val="Lang Oct"/>
      <sheetName val="Lang Nov"/>
      <sheetName val="Lang Dec"/>
      <sheetName val="Lang Jan"/>
      <sheetName val="Lang Feb"/>
      <sheetName val="Lang Mar"/>
      <sheetName val="Lang Apr"/>
      <sheetName val="Lang May"/>
      <sheetName val="Lang Jun"/>
      <sheetName val="Lang Jul"/>
      <sheetName val="Lang Aug"/>
      <sheetName val="Lang Sep"/>
      <sheetName val="Finaal"/>
    </sheetNames>
    <sheetDataSet>
      <sheetData sheetId="1">
        <row r="23">
          <cell r="F23" t="str">
            <v>1 October/Diphalane 2013</v>
          </cell>
          <cell r="G23" t="str">
            <v>1 October/Diphalane 2012</v>
          </cell>
        </row>
        <row r="30">
          <cell r="F30" t="str">
            <v>1 May/Motsheganong 2014</v>
          </cell>
        </row>
        <row r="31">
          <cell r="F31" t="str">
            <v>1 June/Seetebosigo 2014</v>
          </cell>
        </row>
        <row r="45">
          <cell r="F45" t="str">
            <v>31 May/Motsheganong 2014</v>
          </cell>
        </row>
        <row r="46">
          <cell r="F46" t="str">
            <v>30 June/Seetebosigo 2014</v>
          </cell>
          <cell r="G46" t="str">
            <v>30 June/Seetebosigo 2013</v>
          </cell>
        </row>
        <row r="91">
          <cell r="C91" t="str">
            <v>October 2013 - June 2014</v>
          </cell>
          <cell r="D91" t="str">
            <v>October 2012 - June 2013</v>
          </cell>
          <cell r="E91" t="str">
            <v>Diphalane 2013 - Seetebosigo 2014</v>
          </cell>
          <cell r="F91" t="str">
            <v>Diphalane 2012 - Seetebosigo 2013</v>
          </cell>
        </row>
        <row r="105">
          <cell r="C105" t="str">
            <v>May 2014</v>
          </cell>
          <cell r="E105" t="str">
            <v>Motsheganong 2014</v>
          </cell>
        </row>
        <row r="106">
          <cell r="C106" t="str">
            <v>June 2014</v>
          </cell>
          <cell r="E106" t="str">
            <v>Seetebosigo 2014</v>
          </cell>
        </row>
      </sheetData>
      <sheetData sheetId="10">
        <row r="1">
          <cell r="AQ1" t="str">
            <v>SMD-072014</v>
          </cell>
        </row>
        <row r="5">
          <cell r="AQ5">
            <v>41844</v>
          </cell>
        </row>
        <row r="11">
          <cell r="Y11">
            <v>20893</v>
          </cell>
          <cell r="Z11">
            <v>6333</v>
          </cell>
          <cell r="AB11">
            <v>16384</v>
          </cell>
          <cell r="AC11">
            <v>4938</v>
          </cell>
          <cell r="AN11">
            <v>21005</v>
          </cell>
          <cell r="AO11">
            <v>6887</v>
          </cell>
        </row>
        <row r="14">
          <cell r="Y14">
            <v>75</v>
          </cell>
          <cell r="Z14">
            <v>126</v>
          </cell>
          <cell r="AB14">
            <v>8</v>
          </cell>
          <cell r="AC14">
            <v>6</v>
          </cell>
          <cell r="AN14">
            <v>16033</v>
          </cell>
          <cell r="AO14">
            <v>11606</v>
          </cell>
        </row>
        <row r="15">
          <cell r="Y15">
            <v>0</v>
          </cell>
          <cell r="Z15">
            <v>0</v>
          </cell>
          <cell r="AB15">
            <v>0</v>
          </cell>
          <cell r="AC15">
            <v>0</v>
          </cell>
          <cell r="AN15">
            <v>10487</v>
          </cell>
          <cell r="AO15">
            <v>0</v>
          </cell>
        </row>
        <row r="19">
          <cell r="Y19">
            <v>4396</v>
          </cell>
          <cell r="Z19">
            <v>0</v>
          </cell>
          <cell r="AB19">
            <v>4068</v>
          </cell>
          <cell r="AC19">
            <v>0</v>
          </cell>
          <cell r="AN19">
            <v>34097</v>
          </cell>
          <cell r="AO19">
            <v>0</v>
          </cell>
        </row>
        <row r="20">
          <cell r="Y20">
            <v>161</v>
          </cell>
          <cell r="Z20">
            <v>432</v>
          </cell>
          <cell r="AB20">
            <v>55</v>
          </cell>
          <cell r="AC20">
            <v>201</v>
          </cell>
          <cell r="AN20">
            <v>755</v>
          </cell>
          <cell r="AO20">
            <v>7164</v>
          </cell>
        </row>
        <row r="21">
          <cell r="Y21">
            <v>0</v>
          </cell>
          <cell r="Z21">
            <v>0</v>
          </cell>
          <cell r="AB21">
            <v>0</v>
          </cell>
          <cell r="AC21">
            <v>0</v>
          </cell>
          <cell r="AN21">
            <v>0</v>
          </cell>
          <cell r="AO21">
            <v>0</v>
          </cell>
        </row>
        <row r="22">
          <cell r="Y22">
            <v>252</v>
          </cell>
          <cell r="Z22">
            <v>495</v>
          </cell>
          <cell r="AB22">
            <v>53</v>
          </cell>
          <cell r="AC22">
            <v>246</v>
          </cell>
          <cell r="AN22">
            <v>1247</v>
          </cell>
          <cell r="AO22">
            <v>2710</v>
          </cell>
        </row>
        <row r="23">
          <cell r="Y23">
            <v>44</v>
          </cell>
          <cell r="Z23">
            <v>259</v>
          </cell>
          <cell r="AB23">
            <v>51</v>
          </cell>
          <cell r="AC23">
            <v>189</v>
          </cell>
          <cell r="AN23">
            <v>359</v>
          </cell>
          <cell r="AO23">
            <v>1812</v>
          </cell>
        </row>
        <row r="24">
          <cell r="Y24">
            <v>113</v>
          </cell>
          <cell r="Z24">
            <v>137</v>
          </cell>
          <cell r="AB24">
            <v>1</v>
          </cell>
          <cell r="AC24">
            <v>0</v>
          </cell>
          <cell r="AN24">
            <v>1197</v>
          </cell>
          <cell r="AO24">
            <v>1676</v>
          </cell>
        </row>
        <row r="28">
          <cell r="Y28">
            <v>0</v>
          </cell>
          <cell r="Z28">
            <v>0</v>
          </cell>
          <cell r="AB28">
            <v>0</v>
          </cell>
          <cell r="AC28">
            <v>0</v>
          </cell>
          <cell r="AN28">
            <v>0</v>
          </cell>
          <cell r="AO28">
            <v>0</v>
          </cell>
        </row>
        <row r="29">
          <cell r="Y29">
            <v>0</v>
          </cell>
          <cell r="Z29">
            <v>0</v>
          </cell>
          <cell r="AB29">
            <v>0</v>
          </cell>
          <cell r="AC29">
            <v>0</v>
          </cell>
          <cell r="AN29">
            <v>0</v>
          </cell>
          <cell r="AO29">
            <v>0</v>
          </cell>
        </row>
        <row r="31">
          <cell r="Y31">
            <v>0</v>
          </cell>
          <cell r="Z31">
            <v>0</v>
          </cell>
          <cell r="AB31">
            <v>0</v>
          </cell>
          <cell r="AC31">
            <v>0</v>
          </cell>
          <cell r="AN31">
            <v>0</v>
          </cell>
          <cell r="AO31">
            <v>0</v>
          </cell>
        </row>
        <row r="32">
          <cell r="Y32">
            <v>0</v>
          </cell>
          <cell r="Z32">
            <v>0</v>
          </cell>
          <cell r="AB32">
            <v>0</v>
          </cell>
          <cell r="AC32">
            <v>0</v>
          </cell>
          <cell r="AN32">
            <v>0</v>
          </cell>
          <cell r="AO32">
            <v>0</v>
          </cell>
        </row>
        <row r="35">
          <cell r="Y35">
            <v>-157</v>
          </cell>
          <cell r="Z35">
            <v>262</v>
          </cell>
          <cell r="AB35">
            <v>226</v>
          </cell>
          <cell r="AC35">
            <v>5</v>
          </cell>
          <cell r="AN35">
            <v>-636</v>
          </cell>
          <cell r="AO35">
            <v>412</v>
          </cell>
        </row>
        <row r="36">
          <cell r="Y36">
            <v>-225</v>
          </cell>
          <cell r="Z36">
            <v>-64</v>
          </cell>
          <cell r="AB36">
            <v>-51</v>
          </cell>
          <cell r="AC36">
            <v>-68</v>
          </cell>
          <cell r="AN36">
            <v>-1483</v>
          </cell>
          <cell r="AO36">
            <v>348</v>
          </cell>
        </row>
        <row r="42">
          <cell r="Y42">
            <v>5738</v>
          </cell>
          <cell r="Z42">
            <v>3761</v>
          </cell>
          <cell r="AB42">
            <v>4580</v>
          </cell>
          <cell r="AC42">
            <v>3159</v>
          </cell>
          <cell r="AN42">
            <v>4580</v>
          </cell>
          <cell r="AO42">
            <v>3159</v>
          </cell>
        </row>
        <row r="43">
          <cell r="Y43">
            <v>10646</v>
          </cell>
          <cell r="Z43">
            <v>1177</v>
          </cell>
          <cell r="AB43">
            <v>7409</v>
          </cell>
          <cell r="AC43">
            <v>1212</v>
          </cell>
          <cell r="AN43">
            <v>7409</v>
          </cell>
          <cell r="AO43">
            <v>1212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Oct"/>
      <sheetName val="Nov"/>
      <sheetName val="Dec"/>
      <sheetName val="Jan"/>
      <sheetName val="Feb"/>
      <sheetName val=" Mar"/>
      <sheetName val="Apr"/>
      <sheetName val="May"/>
      <sheetName val="Jun"/>
      <sheetName val="Jul"/>
      <sheetName val="Aug"/>
      <sheetName val="Sep"/>
      <sheetName val="Finaal"/>
    </sheetNames>
    <sheetDataSet>
      <sheetData sheetId="0">
        <row r="9">
          <cell r="C9" t="str">
            <v>Oats equivalent.</v>
          </cell>
        </row>
        <row r="10">
          <cell r="C10" t="str">
            <v>The surplus/deficit figures are partly due to oats dispatched as "animal feed"-oats but received and</v>
          </cell>
        </row>
        <row r="11">
          <cell r="C11" t="str">
            <v>utilised as "human"-oats and vice versa.</v>
          </cell>
        </row>
        <row r="12">
          <cell r="C12" t="str">
            <v>Processed for drinkable alcohol included.</v>
          </cell>
        </row>
        <row r="13">
          <cell r="C13" t="str">
            <v>Also refer to general footnotes.</v>
          </cell>
        </row>
        <row r="25">
          <cell r="B25" t="str">
            <v>Monthly announcement of data / Kitsiso ya kgwedi le kgwedi ya tshedimosetso (1)</v>
          </cell>
        </row>
        <row r="26">
          <cell r="B26" t="str">
            <v>2013/14 Year (October - September) / Ngwaga wa 2013/14 (Diphalane - Lwetse) (2)</v>
          </cell>
        </row>
        <row r="32">
          <cell r="C32" t="str">
            <v>Selekana le habore.</v>
          </cell>
        </row>
        <row r="33">
          <cell r="C33" t="str">
            <v>Dipalo tsa lefetiso/tlhaelo di tlile ka ntlha ya gore habore e e rometsweng jaaka "dijo tsa diphologolo"</v>
          </cell>
        </row>
        <row r="34">
          <cell r="C34" t="str">
            <v>-habore fela e amogetswe mme ya dirisiwa jaaka dijo tsa "batho" - habore kgotsa ka tsela enngwe.</v>
          </cell>
        </row>
        <row r="35">
          <cell r="C35" t="str">
            <v>E tlhotlhilwe le go fetolelwa go ka nna seno/senotagi.</v>
          </cell>
        </row>
        <row r="36">
          <cell r="C36" t="str">
            <v>O ka leba gape go ntlhanatlhaloso tsa kakaretso.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skrik Notas"/>
      <sheetName val="Publ Notas"/>
      <sheetName val="Lang Oct"/>
      <sheetName val="Lang Nov"/>
      <sheetName val="Lang Dec"/>
      <sheetName val="Lang Jan"/>
      <sheetName val="Lang Feb"/>
      <sheetName val="Lang Mar"/>
      <sheetName val="Lang Apr"/>
      <sheetName val="Lang May"/>
      <sheetName val="Lang Jun"/>
      <sheetName val="Lang Jul"/>
      <sheetName val="Lang Aug"/>
      <sheetName val="Lang Sep"/>
      <sheetName val="Finaal"/>
    </sheetNames>
    <sheetDataSet>
      <sheetData sheetId="10">
        <row r="11">
          <cell r="AN11">
            <v>24717</v>
          </cell>
          <cell r="AO11">
            <v>4462</v>
          </cell>
        </row>
        <row r="14">
          <cell r="AN14">
            <v>38162</v>
          </cell>
          <cell r="AO14">
            <v>16809</v>
          </cell>
        </row>
        <row r="15">
          <cell r="AN15">
            <v>11007</v>
          </cell>
          <cell r="AO15">
            <v>0</v>
          </cell>
        </row>
        <row r="19">
          <cell r="AN19">
            <v>31542</v>
          </cell>
          <cell r="AO19">
            <v>0</v>
          </cell>
        </row>
        <row r="20">
          <cell r="AN20">
            <v>471</v>
          </cell>
          <cell r="AO20">
            <v>5798</v>
          </cell>
        </row>
        <row r="21">
          <cell r="AN21">
            <v>0</v>
          </cell>
          <cell r="AO21">
            <v>0</v>
          </cell>
        </row>
        <row r="22">
          <cell r="AN22">
            <v>2922</v>
          </cell>
          <cell r="AO22">
            <v>3114</v>
          </cell>
        </row>
        <row r="23">
          <cell r="AN23">
            <v>177</v>
          </cell>
          <cell r="AO23">
            <v>5438</v>
          </cell>
        </row>
        <row r="24">
          <cell r="AN24">
            <v>2222</v>
          </cell>
          <cell r="AO24">
            <v>1334</v>
          </cell>
        </row>
        <row r="28">
          <cell r="AN28">
            <v>0</v>
          </cell>
          <cell r="AO28">
            <v>0</v>
          </cell>
        </row>
        <row r="29">
          <cell r="AN29">
            <v>0</v>
          </cell>
          <cell r="AO29">
            <v>0</v>
          </cell>
        </row>
        <row r="31">
          <cell r="AN31">
            <v>0</v>
          </cell>
          <cell r="AO31">
            <v>0</v>
          </cell>
        </row>
        <row r="32">
          <cell r="AN32">
            <v>0</v>
          </cell>
          <cell r="AO32">
            <v>0</v>
          </cell>
        </row>
        <row r="35">
          <cell r="AN35">
            <v>283</v>
          </cell>
          <cell r="AO35">
            <v>18</v>
          </cell>
        </row>
        <row r="36">
          <cell r="AN36">
            <v>2390</v>
          </cell>
          <cell r="AO36">
            <v>-3000</v>
          </cell>
        </row>
        <row r="42">
          <cell r="AN42">
            <v>21250</v>
          </cell>
          <cell r="AO42">
            <v>7812</v>
          </cell>
        </row>
        <row r="43">
          <cell r="AN43">
            <v>12629</v>
          </cell>
          <cell r="AO43">
            <v>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10" customWidth="1"/>
    <col min="3" max="3" width="80.83203125" style="110" customWidth="1"/>
    <col min="4" max="16" width="26.83203125" style="110" customWidth="1"/>
    <col min="17" max="17" width="122.83203125" style="110" customWidth="1"/>
    <col min="18" max="19" width="2.83203125" style="110" customWidth="1"/>
    <col min="20" max="16384" width="9.33203125" style="110" customWidth="1"/>
  </cols>
  <sheetData>
    <row r="1" spans="1:19" ht="30" customHeight="1">
      <c r="A1" s="220"/>
      <c r="B1" s="221"/>
      <c r="C1" s="222"/>
      <c r="D1" s="229" t="s">
        <v>0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tr">
        <f>'[1]Lang Jun'!$AQ$1</f>
        <v>SMD-072014</v>
      </c>
      <c r="R1" s="230"/>
      <c r="S1" s="232"/>
    </row>
    <row r="2" spans="1:19" s="111" customFormat="1" ht="30" customHeight="1">
      <c r="A2" s="223"/>
      <c r="B2" s="224"/>
      <c r="C2" s="225"/>
      <c r="D2" s="236" t="str">
        <f>'[2]Opskrif Notas'!$B$25</f>
        <v>Monthly announcement of data / Kitsiso ya kgwedi le kgwedi ya tshedimosetso (1)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s="111" customFormat="1" ht="30" customHeight="1">
      <c r="A3" s="223"/>
      <c r="B3" s="224"/>
      <c r="C3" s="225"/>
      <c r="D3" s="236" t="str">
        <f>'[2]Opskrif Notas'!$B$26</f>
        <v>2013/14 Year (October - September) / Ngwaga wa 2013/14 (Diphalane - Lwetse) (2)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3"/>
      <c r="R3" s="234"/>
      <c r="S3" s="235"/>
    </row>
    <row r="4" spans="1:19" s="111" customFormat="1" ht="3.75" customHeight="1" thickBot="1">
      <c r="A4" s="223"/>
      <c r="B4" s="224"/>
      <c r="C4" s="225"/>
      <c r="D4" s="238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33"/>
      <c r="R4" s="234"/>
      <c r="S4" s="235"/>
    </row>
    <row r="5" spans="1:19" s="111" customFormat="1" ht="30" customHeight="1">
      <c r="A5" s="223"/>
      <c r="B5" s="224"/>
      <c r="C5" s="225"/>
      <c r="D5" s="104"/>
      <c r="E5" s="105"/>
      <c r="F5" s="106"/>
      <c r="G5" s="201" t="str">
        <f>'[1]Publ Notas'!$C$106</f>
        <v>June 2014</v>
      </c>
      <c r="H5" s="202"/>
      <c r="I5" s="241"/>
      <c r="J5" s="242" t="s">
        <v>1</v>
      </c>
      <c r="K5" s="241"/>
      <c r="L5" s="243"/>
      <c r="M5" s="1"/>
      <c r="N5" s="242" t="s">
        <v>1</v>
      </c>
      <c r="O5" s="241"/>
      <c r="P5" s="241"/>
      <c r="Q5" s="233"/>
      <c r="R5" s="234"/>
      <c r="S5" s="235"/>
    </row>
    <row r="6" spans="1:19" s="111" customFormat="1" ht="30" customHeight="1">
      <c r="A6" s="223"/>
      <c r="B6" s="224"/>
      <c r="C6" s="225"/>
      <c r="D6" s="244" t="str">
        <f>'[1]Publ Notas'!$C$105</f>
        <v>May 2014</v>
      </c>
      <c r="E6" s="207"/>
      <c r="F6" s="209"/>
      <c r="G6" s="206" t="str">
        <f>'[1]Publ Notas'!$E$106</f>
        <v>Seetebosigo 2014</v>
      </c>
      <c r="H6" s="207"/>
      <c r="I6" s="193"/>
      <c r="J6" s="208" t="str">
        <f>'[1]Publ Notas'!$C$91</f>
        <v>October 2013 - June 2014</v>
      </c>
      <c r="K6" s="193"/>
      <c r="L6" s="209"/>
      <c r="M6" s="2"/>
      <c r="N6" s="208" t="str">
        <f>'[1]Publ Notas'!$D$91</f>
        <v>October 2012 - June 2013</v>
      </c>
      <c r="O6" s="193"/>
      <c r="P6" s="209"/>
      <c r="Q6" s="210">
        <f>'[1]Lang Jun'!$AQ$5</f>
        <v>41844</v>
      </c>
      <c r="R6" s="211"/>
      <c r="S6" s="212"/>
    </row>
    <row r="7" spans="1:19" s="111" customFormat="1" ht="30" customHeight="1" thickBot="1">
      <c r="A7" s="223"/>
      <c r="B7" s="224"/>
      <c r="C7" s="225"/>
      <c r="D7" s="216" t="str">
        <f>'[1]Publ Notas'!$E$105</f>
        <v>Motsheganong 2014</v>
      </c>
      <c r="E7" s="217"/>
      <c r="F7" s="218"/>
      <c r="G7" s="219" t="s">
        <v>55</v>
      </c>
      <c r="H7" s="217"/>
      <c r="I7" s="218"/>
      <c r="J7" s="216" t="str">
        <f>'[1]Publ Notas'!$E$91</f>
        <v>Diphalane 2013 - Seetebosigo 2014</v>
      </c>
      <c r="K7" s="195"/>
      <c r="L7" s="218"/>
      <c r="M7" s="112"/>
      <c r="N7" s="216" t="str">
        <f>'[1]Publ Notas'!$F$91</f>
        <v>Diphalane 2012 - Seetebosigo 2013</v>
      </c>
      <c r="O7" s="195"/>
      <c r="P7" s="218"/>
      <c r="Q7" s="210"/>
      <c r="R7" s="211"/>
      <c r="S7" s="212"/>
    </row>
    <row r="8" spans="1:19" s="111" customFormat="1" ht="30" customHeight="1">
      <c r="A8" s="223"/>
      <c r="B8" s="224"/>
      <c r="C8" s="225"/>
      <c r="D8" s="107" t="s">
        <v>3</v>
      </c>
      <c r="E8" s="108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10"/>
      <c r="R8" s="211"/>
      <c r="S8" s="212"/>
    </row>
    <row r="9" spans="1:19" s="111" customFormat="1" ht="30" customHeight="1" thickBot="1">
      <c r="A9" s="226"/>
      <c r="B9" s="227"/>
      <c r="C9" s="228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01" t="s">
        <v>6</v>
      </c>
      <c r="N9" s="6" t="s">
        <v>7</v>
      </c>
      <c r="O9" s="7" t="s">
        <v>8</v>
      </c>
      <c r="P9" s="8" t="s">
        <v>9</v>
      </c>
      <c r="Q9" s="213"/>
      <c r="R9" s="214"/>
      <c r="S9" s="215"/>
    </row>
    <row r="10" spans="1:19" s="111" customFormat="1" ht="30" customHeight="1" thickBot="1">
      <c r="A10" s="196" t="s">
        <v>49</v>
      </c>
      <c r="B10" s="197"/>
      <c r="C10" s="198"/>
      <c r="D10" s="199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196" t="s">
        <v>10</v>
      </c>
      <c r="R10" s="197"/>
      <c r="S10" s="198"/>
    </row>
    <row r="11" spans="1:19" s="111" customFormat="1" ht="30" customHeight="1" thickBot="1">
      <c r="A11" s="201" t="s">
        <v>60</v>
      </c>
      <c r="B11" s="202"/>
      <c r="C11" s="202"/>
      <c r="D11" s="188" t="str">
        <f>'[1]Publ Notas'!$F$30</f>
        <v>1 May/Motsheganong 2014</v>
      </c>
      <c r="E11" s="189"/>
      <c r="F11" s="190"/>
      <c r="G11" s="188" t="str">
        <f>'[1]Publ Notas'!$F$31</f>
        <v>1 June/Seetebosigo 2014</v>
      </c>
      <c r="H11" s="189"/>
      <c r="I11" s="190"/>
      <c r="J11" s="188" t="str">
        <f>'[1]Publ Notas'!$F$23</f>
        <v>1 October/Diphalane 2013</v>
      </c>
      <c r="K11" s="189"/>
      <c r="L11" s="190"/>
      <c r="M11" s="9"/>
      <c r="N11" s="188" t="str">
        <f>'[1]Publ Notas'!$G$23</f>
        <v>1 October/Diphalane 2012</v>
      </c>
      <c r="O11" s="203"/>
      <c r="P11" s="204"/>
      <c r="Q11" s="202" t="s">
        <v>61</v>
      </c>
      <c r="R11" s="202"/>
      <c r="S11" s="205"/>
    </row>
    <row r="12" spans="1:19" s="111" customFormat="1" ht="30" customHeight="1" thickBot="1">
      <c r="A12" s="24" t="s">
        <v>11</v>
      </c>
      <c r="B12" s="25"/>
      <c r="C12" s="25"/>
      <c r="D12" s="123">
        <f>'[1]Lang Jun'!$Y$11</f>
        <v>20893</v>
      </c>
      <c r="E12" s="124">
        <f>'[1]Lang Jun'!$Z$11</f>
        <v>6333</v>
      </c>
      <c r="F12" s="125">
        <f>+D12+E12</f>
        <v>27226</v>
      </c>
      <c r="G12" s="124">
        <f>'[1]Lang Jun'!$AB$11</f>
        <v>16384</v>
      </c>
      <c r="H12" s="124">
        <f>'[1]Lang Jun'!$AC$11</f>
        <v>4938</v>
      </c>
      <c r="I12" s="125">
        <f>SUM(G12:H12)</f>
        <v>21322</v>
      </c>
      <c r="J12" s="123">
        <f>'[1]Lang Jun'!$AN$11</f>
        <v>21005</v>
      </c>
      <c r="K12" s="124">
        <f>'[1]Lang Jun'!$AO$11</f>
        <v>6887</v>
      </c>
      <c r="L12" s="125">
        <f>SUM(J12:K12)</f>
        <v>27892</v>
      </c>
      <c r="M12" s="10">
        <f>ROUND((L12-P12)/(P12)*(100),1)</f>
        <v>-4.4</v>
      </c>
      <c r="N12" s="123">
        <f>'[3]Lang Jun'!$AN$11</f>
        <v>24717</v>
      </c>
      <c r="O12" s="124">
        <f>'[3]Lang Jun'!$AO$11</f>
        <v>4462</v>
      </c>
      <c r="P12" s="125">
        <f>SUM(N12:O12)</f>
        <v>29179</v>
      </c>
      <c r="Q12" s="26"/>
      <c r="R12" s="27"/>
      <c r="S12" s="28" t="s">
        <v>12</v>
      </c>
    </row>
    <row r="13" spans="1:19" s="111" customFormat="1" ht="30" customHeight="1">
      <c r="A13" s="24"/>
      <c r="B13" s="25"/>
      <c r="C13" s="25"/>
      <c r="D13" s="126"/>
      <c r="E13" s="126"/>
      <c r="F13" s="126"/>
      <c r="G13" s="126"/>
      <c r="H13" s="126"/>
      <c r="I13" s="126"/>
      <c r="J13" s="192" t="s">
        <v>1</v>
      </c>
      <c r="K13" s="192"/>
      <c r="L13" s="192"/>
      <c r="M13" s="11"/>
      <c r="N13" s="192" t="s">
        <v>1</v>
      </c>
      <c r="O13" s="192"/>
      <c r="P13" s="192"/>
      <c r="Q13" s="26"/>
      <c r="R13" s="29"/>
      <c r="S13" s="28"/>
    </row>
    <row r="14" spans="1:19" s="111" customFormat="1" ht="30" customHeight="1">
      <c r="A14" s="24"/>
      <c r="B14" s="25"/>
      <c r="C14" s="25"/>
      <c r="D14" s="127"/>
      <c r="E14" s="127"/>
      <c r="F14" s="127"/>
      <c r="G14" s="127"/>
      <c r="H14" s="127"/>
      <c r="I14" s="127"/>
      <c r="J14" s="193" t="str">
        <f>'[1]Publ Notas'!$C$91</f>
        <v>October 2013 - June 2014</v>
      </c>
      <c r="K14" s="193"/>
      <c r="L14" s="193"/>
      <c r="M14" s="12"/>
      <c r="N14" s="193" t="str">
        <f>'[1]Publ Notas'!$D$91</f>
        <v>October 2012 - June 2013</v>
      </c>
      <c r="O14" s="193"/>
      <c r="P14" s="193"/>
      <c r="Q14" s="26"/>
      <c r="R14" s="29"/>
      <c r="S14" s="28"/>
    </row>
    <row r="15" spans="1:19" s="111" customFormat="1" ht="30" customHeight="1" thickBot="1">
      <c r="A15" s="24"/>
      <c r="B15" s="25"/>
      <c r="C15" s="25"/>
      <c r="D15" s="128"/>
      <c r="E15" s="128"/>
      <c r="F15" s="128"/>
      <c r="G15" s="128"/>
      <c r="H15" s="128"/>
      <c r="I15" s="128"/>
      <c r="J15" s="194" t="str">
        <f>'[1]Publ Notas'!$E$91</f>
        <v>Diphalane 2013 - Seetebosigo 2014</v>
      </c>
      <c r="K15" s="195"/>
      <c r="L15" s="195"/>
      <c r="M15" s="13"/>
      <c r="N15" s="194" t="str">
        <f>'[1]Publ Notas'!$F$91</f>
        <v>Diphalane 2012 - Seetebosigo 2013</v>
      </c>
      <c r="O15" s="195"/>
      <c r="P15" s="195"/>
      <c r="Q15" s="26"/>
      <c r="R15" s="29"/>
      <c r="S15" s="28"/>
    </row>
    <row r="16" spans="1:19" s="111" customFormat="1" ht="30" customHeight="1" thickBot="1">
      <c r="A16" s="24" t="s">
        <v>13</v>
      </c>
      <c r="B16" s="30"/>
      <c r="C16" s="30"/>
      <c r="D16" s="129">
        <f aca="true" t="shared" si="0" ref="D16:L16">D17+D18</f>
        <v>75</v>
      </c>
      <c r="E16" s="130">
        <f t="shared" si="0"/>
        <v>126</v>
      </c>
      <c r="F16" s="125">
        <f t="shared" si="0"/>
        <v>201</v>
      </c>
      <c r="G16" s="129">
        <f t="shared" si="0"/>
        <v>8</v>
      </c>
      <c r="H16" s="130">
        <f t="shared" si="0"/>
        <v>6</v>
      </c>
      <c r="I16" s="125">
        <f t="shared" si="0"/>
        <v>14</v>
      </c>
      <c r="J16" s="129">
        <f t="shared" si="0"/>
        <v>26520</v>
      </c>
      <c r="K16" s="130">
        <f t="shared" si="0"/>
        <v>11606</v>
      </c>
      <c r="L16" s="125">
        <f t="shared" si="0"/>
        <v>38126</v>
      </c>
      <c r="M16" s="18">
        <f aca="true" t="shared" si="1" ref="M16:M35">_xlfn.IFERROR((L16-P16)/P16*100,IF(L16-P16=0,0,100))</f>
        <v>-42.21407135711904</v>
      </c>
      <c r="N16" s="129">
        <f>N17+N18</f>
        <v>49169</v>
      </c>
      <c r="O16" s="130">
        <f>O17+O18</f>
        <v>16809</v>
      </c>
      <c r="P16" s="125">
        <f>P17+P18</f>
        <v>65978</v>
      </c>
      <c r="Q16" s="26"/>
      <c r="R16" s="26"/>
      <c r="S16" s="28" t="s">
        <v>14</v>
      </c>
    </row>
    <row r="17" spans="1:19" s="111" customFormat="1" ht="30" customHeight="1">
      <c r="A17" s="24"/>
      <c r="B17" s="31" t="s">
        <v>70</v>
      </c>
      <c r="C17" s="32"/>
      <c r="D17" s="131">
        <f>'[1]Lang Jun'!$Y$14</f>
        <v>75</v>
      </c>
      <c r="E17" s="132">
        <f>'[1]Lang Jun'!$Z$14</f>
        <v>126</v>
      </c>
      <c r="F17" s="133">
        <f>SUM(D17:E17)</f>
        <v>201</v>
      </c>
      <c r="G17" s="131">
        <f>'[1]Lang Jun'!$AB$14</f>
        <v>8</v>
      </c>
      <c r="H17" s="132">
        <f>'[1]Lang Jun'!$AC$14</f>
        <v>6</v>
      </c>
      <c r="I17" s="133">
        <f>SUM(G17:H17)</f>
        <v>14</v>
      </c>
      <c r="J17" s="131">
        <f>'[1]Lang Jun'!$AN$14</f>
        <v>16033</v>
      </c>
      <c r="K17" s="132">
        <f>'[1]Lang Jun'!$AO$14</f>
        <v>11606</v>
      </c>
      <c r="L17" s="134">
        <f>J17+K17</f>
        <v>27639</v>
      </c>
      <c r="M17" s="17">
        <f t="shared" si="1"/>
        <v>-49.72076185625148</v>
      </c>
      <c r="N17" s="147">
        <f>'[3]Lang Jun'!$AN$14</f>
        <v>38162</v>
      </c>
      <c r="O17" s="169">
        <f>'[3]Lang Jun'!$AO$14</f>
        <v>16809</v>
      </c>
      <c r="P17" s="134">
        <f>N17+O17</f>
        <v>54971</v>
      </c>
      <c r="Q17" s="33"/>
      <c r="R17" s="34" t="s">
        <v>66</v>
      </c>
      <c r="S17" s="35"/>
    </row>
    <row r="18" spans="1:19" s="111" customFormat="1" ht="30" customHeight="1" thickBot="1">
      <c r="A18" s="24"/>
      <c r="B18" s="36" t="s">
        <v>15</v>
      </c>
      <c r="C18" s="37"/>
      <c r="D18" s="135">
        <f>'[1]Lang Jun'!$Y$15</f>
        <v>0</v>
      </c>
      <c r="E18" s="136">
        <f>'[1]Lang Jun'!$Z$15</f>
        <v>0</v>
      </c>
      <c r="F18" s="137">
        <f>SUM(D18:E18)</f>
        <v>0</v>
      </c>
      <c r="G18" s="135">
        <f>'[1]Lang Jun'!$AB$15</f>
        <v>0</v>
      </c>
      <c r="H18" s="136">
        <f>'[1]Lang Jun'!$AC$15</f>
        <v>0</v>
      </c>
      <c r="I18" s="137">
        <f>SUM(G18:H18)</f>
        <v>0</v>
      </c>
      <c r="J18" s="135">
        <f>'[1]Lang Jun'!$AN$15</f>
        <v>10487</v>
      </c>
      <c r="K18" s="136">
        <f>'[1]Lang Jun'!$AO$15</f>
        <v>0</v>
      </c>
      <c r="L18" s="138">
        <f>J18+K18</f>
        <v>10487</v>
      </c>
      <c r="M18" s="18">
        <f t="shared" si="1"/>
        <v>-4.724266375942582</v>
      </c>
      <c r="N18" s="135">
        <f>'[3]Lang Jun'!$AN$15</f>
        <v>11007</v>
      </c>
      <c r="O18" s="166">
        <f>'[3]Lang Jun'!$AO$15</f>
        <v>0</v>
      </c>
      <c r="P18" s="138">
        <f>N18+O18</f>
        <v>11007</v>
      </c>
      <c r="Q18" s="38"/>
      <c r="R18" s="39" t="s">
        <v>59</v>
      </c>
      <c r="S18" s="35"/>
    </row>
    <row r="19" spans="1:19" s="111" customFormat="1" ht="9" customHeight="1" thickBot="1">
      <c r="A19" s="24"/>
      <c r="B19" s="29"/>
      <c r="C19" s="29"/>
      <c r="D19" s="127"/>
      <c r="E19" s="127"/>
      <c r="F19" s="127"/>
      <c r="G19" s="127"/>
      <c r="H19" s="127"/>
      <c r="I19" s="127"/>
      <c r="J19" s="127"/>
      <c r="K19" s="127"/>
      <c r="L19" s="127"/>
      <c r="M19" s="18"/>
      <c r="N19" s="127"/>
      <c r="O19" s="127"/>
      <c r="P19" s="127"/>
      <c r="Q19" s="40"/>
      <c r="R19" s="40"/>
      <c r="S19" s="35"/>
    </row>
    <row r="20" spans="1:19" s="111" customFormat="1" ht="30" customHeight="1" thickBot="1">
      <c r="A20" s="24" t="s">
        <v>16</v>
      </c>
      <c r="B20" s="41"/>
      <c r="C20" s="30"/>
      <c r="D20" s="129">
        <f>D21+D25+D26+D27</f>
        <v>4966</v>
      </c>
      <c r="E20" s="130">
        <f>E21+E25+E26+E27</f>
        <v>1323</v>
      </c>
      <c r="F20" s="139">
        <f>SUM(D20:E20)</f>
        <v>6289</v>
      </c>
      <c r="G20" s="129">
        <f>G21+G25+G26+G27</f>
        <v>4228</v>
      </c>
      <c r="H20" s="130">
        <f>H21+H25+H26+H27</f>
        <v>636</v>
      </c>
      <c r="I20" s="139">
        <f>SUM(G20:H20)</f>
        <v>4864</v>
      </c>
      <c r="J20" s="129">
        <f>J21+J25+J26+J27</f>
        <v>37655</v>
      </c>
      <c r="K20" s="130">
        <f>K21+K25+K26+K27</f>
        <v>13362</v>
      </c>
      <c r="L20" s="140">
        <f>L21+L25+L26+L27</f>
        <v>51017</v>
      </c>
      <c r="M20" s="18">
        <f t="shared" si="1"/>
        <v>-3.7741898977705683</v>
      </c>
      <c r="N20" s="124">
        <f>N21+N25+N26+N27</f>
        <v>37334</v>
      </c>
      <c r="O20" s="130">
        <f>O21+O25+O26+O27</f>
        <v>15684</v>
      </c>
      <c r="P20" s="125">
        <f>P21+P25+P26+P27</f>
        <v>53018</v>
      </c>
      <c r="Q20" s="26"/>
      <c r="R20" s="26"/>
      <c r="S20" s="28" t="s">
        <v>17</v>
      </c>
    </row>
    <row r="21" spans="1:19" s="111" customFormat="1" ht="30" customHeight="1">
      <c r="A21" s="24"/>
      <c r="B21" s="42" t="s">
        <v>18</v>
      </c>
      <c r="C21" s="43"/>
      <c r="D21" s="141">
        <f>D22+D23+D24</f>
        <v>4557</v>
      </c>
      <c r="E21" s="142">
        <f>E22+E23+E24</f>
        <v>432</v>
      </c>
      <c r="F21" s="126">
        <f aca="true" t="shared" si="2" ref="F21:K21">F22+F23+F24</f>
        <v>4989</v>
      </c>
      <c r="G21" s="141">
        <f t="shared" si="2"/>
        <v>4123</v>
      </c>
      <c r="H21" s="142">
        <f t="shared" si="2"/>
        <v>201</v>
      </c>
      <c r="I21" s="126">
        <f t="shared" si="2"/>
        <v>4324</v>
      </c>
      <c r="J21" s="141">
        <f t="shared" si="2"/>
        <v>34852</v>
      </c>
      <c r="K21" s="142">
        <f t="shared" si="2"/>
        <v>7164</v>
      </c>
      <c r="L21" s="143">
        <f>SUM(L22:L24)</f>
        <v>42016</v>
      </c>
      <c r="M21" s="17">
        <f>_xlfn.IFERROR((L21-P21)/P21*100,IF(L21-P21=0,0,100))</f>
        <v>11.121102324720319</v>
      </c>
      <c r="N21" s="170">
        <f>SUM(N22:N24)</f>
        <v>32013</v>
      </c>
      <c r="O21" s="142">
        <f>SUM(O22:O24)</f>
        <v>5798</v>
      </c>
      <c r="P21" s="133">
        <f>SUM(P22:P24)</f>
        <v>37811</v>
      </c>
      <c r="Q21" s="44"/>
      <c r="R21" s="45" t="s">
        <v>19</v>
      </c>
      <c r="S21" s="28"/>
    </row>
    <row r="22" spans="1:19" s="111" customFormat="1" ht="30" customHeight="1">
      <c r="A22" s="24"/>
      <c r="B22" s="46"/>
      <c r="C22" s="31" t="s">
        <v>65</v>
      </c>
      <c r="D22" s="144">
        <f>'[1]Lang Jun'!$Y$19</f>
        <v>4396</v>
      </c>
      <c r="E22" s="145">
        <f>'[1]Lang Jun'!$Z$19</f>
        <v>0</v>
      </c>
      <c r="F22" s="146">
        <f>+E22+D22</f>
        <v>4396</v>
      </c>
      <c r="G22" s="144">
        <f>'[1]Lang Jun'!$AB$19</f>
        <v>4068</v>
      </c>
      <c r="H22" s="145">
        <f>'[1]Lang Jun'!$AC$19</f>
        <v>0</v>
      </c>
      <c r="I22" s="146">
        <f>G22+H22</f>
        <v>4068</v>
      </c>
      <c r="J22" s="144">
        <f>'[1]Lang Jun'!$AN$19</f>
        <v>34097</v>
      </c>
      <c r="K22" s="145">
        <f>'[1]Lang Jun'!$AO$19</f>
        <v>0</v>
      </c>
      <c r="L22" s="146">
        <f>SUM(J22:K22)</f>
        <v>34097</v>
      </c>
      <c r="M22" s="174">
        <f t="shared" si="1"/>
        <v>8.100310696848647</v>
      </c>
      <c r="N22" s="156">
        <f>'[3]Lang Jun'!$AN$19</f>
        <v>31542</v>
      </c>
      <c r="O22" s="157">
        <f>'[3]Lang Jun'!$AO$19</f>
        <v>0</v>
      </c>
      <c r="P22" s="146">
        <f aca="true" t="shared" si="3" ref="P22:P27">SUM(N22:O22)</f>
        <v>31542</v>
      </c>
      <c r="Q22" s="34" t="s">
        <v>67</v>
      </c>
      <c r="R22" s="47"/>
      <c r="S22" s="35"/>
    </row>
    <row r="23" spans="1:19" s="111" customFormat="1" ht="30" customHeight="1">
      <c r="A23" s="24"/>
      <c r="B23" s="48"/>
      <c r="C23" s="49" t="s">
        <v>52</v>
      </c>
      <c r="D23" s="147">
        <f>'[1]Lang Jun'!$Y$20</f>
        <v>161</v>
      </c>
      <c r="E23" s="148">
        <f>'[1]Lang Jun'!$Z$20</f>
        <v>432</v>
      </c>
      <c r="F23" s="149">
        <f>D23+E23</f>
        <v>593</v>
      </c>
      <c r="G23" s="147">
        <f>'[1]Lang Jun'!$AB$20</f>
        <v>55</v>
      </c>
      <c r="H23" s="148">
        <f>'[1]Lang Jun'!$AC$20</f>
        <v>201</v>
      </c>
      <c r="I23" s="149">
        <f>G23+H23</f>
        <v>256</v>
      </c>
      <c r="J23" s="147">
        <f>'[1]Lang Jun'!$AN$20</f>
        <v>755</v>
      </c>
      <c r="K23" s="148">
        <f>'[1]Lang Jun'!$AO$20</f>
        <v>7164</v>
      </c>
      <c r="L23" s="149">
        <f>K23+J23</f>
        <v>7919</v>
      </c>
      <c r="M23" s="17">
        <f t="shared" si="1"/>
        <v>26.319987238794067</v>
      </c>
      <c r="N23" s="162">
        <f>'[3]Lang Jun'!$AN$20</f>
        <v>471</v>
      </c>
      <c r="O23" s="169">
        <f>'[3]Lang Jun'!$AO$20</f>
        <v>5798</v>
      </c>
      <c r="P23" s="149">
        <f t="shared" si="3"/>
        <v>6269</v>
      </c>
      <c r="Q23" s="50" t="s">
        <v>20</v>
      </c>
      <c r="R23" s="51"/>
      <c r="S23" s="35"/>
    </row>
    <row r="24" spans="1:19" s="111" customFormat="1" ht="30" customHeight="1">
      <c r="A24" s="24"/>
      <c r="B24" s="48"/>
      <c r="C24" s="113" t="s">
        <v>57</v>
      </c>
      <c r="D24" s="150">
        <f>'[1]Lang Jun'!$Y$21</f>
        <v>0</v>
      </c>
      <c r="E24" s="151">
        <f>'[1]Lang Jun'!$Z$21</f>
        <v>0</v>
      </c>
      <c r="F24" s="152">
        <f>D24+E24</f>
        <v>0</v>
      </c>
      <c r="G24" s="150">
        <f>'[1]Lang Jun'!$AB$21</f>
        <v>0</v>
      </c>
      <c r="H24" s="151">
        <f>'[1]Lang Jun'!$AC$21</f>
        <v>0</v>
      </c>
      <c r="I24" s="152">
        <f>G24+H24</f>
        <v>0</v>
      </c>
      <c r="J24" s="150">
        <f>'[1]Lang Jun'!$AN$21</f>
        <v>0</v>
      </c>
      <c r="K24" s="151">
        <f>'[1]Lang Jun'!$AO$21</f>
        <v>0</v>
      </c>
      <c r="L24" s="152">
        <f>K24+J24</f>
        <v>0</v>
      </c>
      <c r="M24" s="177">
        <f t="shared" si="1"/>
        <v>0</v>
      </c>
      <c r="N24" s="159">
        <f>'[3]Lang Jun'!$AN$21</f>
        <v>0</v>
      </c>
      <c r="O24" s="160">
        <f>'[3]Lang Jun'!$AO$21</f>
        <v>0</v>
      </c>
      <c r="P24" s="149">
        <f t="shared" si="3"/>
        <v>0</v>
      </c>
      <c r="Q24" s="114" t="s">
        <v>56</v>
      </c>
      <c r="R24" s="51"/>
      <c r="S24" s="35"/>
    </row>
    <row r="25" spans="1:19" s="111" customFormat="1" ht="30" customHeight="1">
      <c r="A25" s="24"/>
      <c r="B25" s="52" t="s">
        <v>21</v>
      </c>
      <c r="C25" s="53"/>
      <c r="D25" s="147">
        <f>'[1]Lang Jun'!$Y$22</f>
        <v>252</v>
      </c>
      <c r="E25" s="148">
        <f>'[1]Lang Jun'!$Z$22</f>
        <v>495</v>
      </c>
      <c r="F25" s="149">
        <f>SUM(D25:E25)</f>
        <v>747</v>
      </c>
      <c r="G25" s="147">
        <f>'[1]Lang Jun'!$AB$22</f>
        <v>53</v>
      </c>
      <c r="H25" s="148">
        <f>'[1]Lang Jun'!$AC$22</f>
        <v>246</v>
      </c>
      <c r="I25" s="149">
        <f>SUM(G25:H25)</f>
        <v>299</v>
      </c>
      <c r="J25" s="147">
        <f>'[1]Lang Jun'!$AN$22</f>
        <v>1247</v>
      </c>
      <c r="K25" s="148">
        <f>'[1]Lang Jun'!$AO$22</f>
        <v>2710</v>
      </c>
      <c r="L25" s="149">
        <f>SUM(J25:K25)</f>
        <v>3957</v>
      </c>
      <c r="M25" s="174">
        <f t="shared" si="1"/>
        <v>-34.44333996023857</v>
      </c>
      <c r="N25" s="147">
        <f>'[3]Lang Jun'!$AN$22</f>
        <v>2922</v>
      </c>
      <c r="O25" s="148">
        <f>'[3]Lang Jun'!$AO$22</f>
        <v>3114</v>
      </c>
      <c r="P25" s="146">
        <f t="shared" si="3"/>
        <v>6036</v>
      </c>
      <c r="Q25" s="40"/>
      <c r="R25" s="51" t="s">
        <v>22</v>
      </c>
      <c r="S25" s="35"/>
    </row>
    <row r="26" spans="1:19" s="111" customFormat="1" ht="30" customHeight="1">
      <c r="A26" s="24"/>
      <c r="B26" s="52" t="s">
        <v>51</v>
      </c>
      <c r="C26" s="53"/>
      <c r="D26" s="147">
        <f>'[1]Lang Jun'!$Y$23</f>
        <v>44</v>
      </c>
      <c r="E26" s="148">
        <f>'[1]Lang Jun'!$Z$23</f>
        <v>259</v>
      </c>
      <c r="F26" s="149">
        <f>SUM(D26:E26)</f>
        <v>303</v>
      </c>
      <c r="G26" s="147">
        <f>'[1]Lang Jun'!$AB$23</f>
        <v>51</v>
      </c>
      <c r="H26" s="148">
        <f>'[1]Lang Jun'!$AC$23</f>
        <v>189</v>
      </c>
      <c r="I26" s="149">
        <f>SUM(G26:H26)</f>
        <v>240</v>
      </c>
      <c r="J26" s="147">
        <f>'[1]Lang Jun'!$AN$23</f>
        <v>359</v>
      </c>
      <c r="K26" s="148">
        <f>'[1]Lang Jun'!$AO$23</f>
        <v>1812</v>
      </c>
      <c r="L26" s="149">
        <f>SUM(J26:K26)</f>
        <v>2171</v>
      </c>
      <c r="M26" s="17">
        <f t="shared" si="1"/>
        <v>-61.33570792520035</v>
      </c>
      <c r="N26" s="147">
        <f>'[3]Lang Jun'!$AN$23</f>
        <v>177</v>
      </c>
      <c r="O26" s="148">
        <f>'[3]Lang Jun'!$AO$23</f>
        <v>5438</v>
      </c>
      <c r="P26" s="149">
        <f t="shared" si="3"/>
        <v>5615</v>
      </c>
      <c r="Q26" s="54"/>
      <c r="R26" s="51" t="s">
        <v>23</v>
      </c>
      <c r="S26" s="35"/>
    </row>
    <row r="27" spans="1:19" s="111" customFormat="1" ht="30" customHeight="1" thickBot="1">
      <c r="A27" s="24"/>
      <c r="B27" s="55" t="s">
        <v>24</v>
      </c>
      <c r="C27" s="56"/>
      <c r="D27" s="135">
        <f>'[1]Lang Jun'!$Y$24</f>
        <v>113</v>
      </c>
      <c r="E27" s="136">
        <f>'[1]Lang Jun'!$Z$24</f>
        <v>137</v>
      </c>
      <c r="F27" s="138">
        <f>SUM(D27:E27)</f>
        <v>250</v>
      </c>
      <c r="G27" s="135">
        <f>'[1]Lang Jun'!$AB$24</f>
        <v>1</v>
      </c>
      <c r="H27" s="136">
        <f>'[1]Lang Jun'!$AC$24</f>
        <v>0</v>
      </c>
      <c r="I27" s="138">
        <f>SUM(G27:H27)</f>
        <v>1</v>
      </c>
      <c r="J27" s="135">
        <f>'[1]Lang Jun'!$AN$24</f>
        <v>1197</v>
      </c>
      <c r="K27" s="136">
        <f>'[1]Lang Jun'!$AO$24</f>
        <v>1676</v>
      </c>
      <c r="L27" s="138">
        <f>SUM(J27:K27)</f>
        <v>2873</v>
      </c>
      <c r="M27" s="18">
        <f t="shared" si="1"/>
        <v>-19.20697412823397</v>
      </c>
      <c r="N27" s="135">
        <f>'[3]Lang Jun'!$AN$24</f>
        <v>2222</v>
      </c>
      <c r="O27" s="136">
        <f>'[3]Lang Jun'!$AO$24</f>
        <v>1334</v>
      </c>
      <c r="P27" s="137">
        <f t="shared" si="3"/>
        <v>3556</v>
      </c>
      <c r="Q27" s="57"/>
      <c r="R27" s="58" t="s">
        <v>25</v>
      </c>
      <c r="S27" s="35"/>
    </row>
    <row r="28" spans="1:19" s="111" customFormat="1" ht="9" customHeight="1" thickBot="1">
      <c r="A28" s="24"/>
      <c r="B28" s="25"/>
      <c r="C28" s="25"/>
      <c r="D28" s="153"/>
      <c r="E28" s="153"/>
      <c r="F28" s="153"/>
      <c r="G28" s="153"/>
      <c r="H28" s="153"/>
      <c r="I28" s="153"/>
      <c r="J28" s="153"/>
      <c r="K28" s="153" t="s">
        <v>62</v>
      </c>
      <c r="L28" s="153"/>
      <c r="M28" s="18"/>
      <c r="N28" s="153"/>
      <c r="O28" s="153"/>
      <c r="P28" s="153"/>
      <c r="Q28" s="26"/>
      <c r="R28" s="26"/>
      <c r="S28" s="28"/>
    </row>
    <row r="29" spans="1:19" s="111" customFormat="1" ht="30" customHeight="1" thickBot="1">
      <c r="A29" s="24" t="s">
        <v>42</v>
      </c>
      <c r="B29" s="30"/>
      <c r="C29" s="30"/>
      <c r="D29" s="141">
        <f>SUM(D30+D33)</f>
        <v>0</v>
      </c>
      <c r="E29" s="130">
        <f>SUM(E30+E33)</f>
        <v>0</v>
      </c>
      <c r="F29" s="154">
        <f aca="true" t="shared" si="4" ref="F29:F35">SUM(D29:E29)</f>
        <v>0</v>
      </c>
      <c r="G29" s="141">
        <f>SUM(G30+G33)</f>
        <v>0</v>
      </c>
      <c r="H29" s="130">
        <f>SUM(H30+H33)</f>
        <v>0</v>
      </c>
      <c r="I29" s="154">
        <f aca="true" t="shared" si="5" ref="I29:I35">SUM(G29:H29)</f>
        <v>0</v>
      </c>
      <c r="J29" s="141">
        <f>SUM(J30+J33)</f>
        <v>0</v>
      </c>
      <c r="K29" s="130">
        <f>SUM(K30+K33)</f>
        <v>0</v>
      </c>
      <c r="L29" s="154">
        <f aca="true" t="shared" si="6" ref="L29:L35">SUM(J29:K29)</f>
        <v>0</v>
      </c>
      <c r="M29" s="18">
        <f t="shared" si="1"/>
        <v>0</v>
      </c>
      <c r="N29" s="141">
        <f>SUM(N30+N33)</f>
        <v>0</v>
      </c>
      <c r="O29" s="130">
        <f>SUM(O30+O33)</f>
        <v>0</v>
      </c>
      <c r="P29" s="154">
        <f aca="true" t="shared" si="7" ref="P29:P35">SUM(N29:O29)</f>
        <v>0</v>
      </c>
      <c r="Q29" s="29"/>
      <c r="R29" s="29"/>
      <c r="S29" s="59" t="s">
        <v>43</v>
      </c>
    </row>
    <row r="30" spans="1:19" s="111" customFormat="1" ht="30" customHeight="1">
      <c r="A30" s="24"/>
      <c r="B30" s="42" t="s">
        <v>64</v>
      </c>
      <c r="C30" s="60"/>
      <c r="D30" s="141">
        <f>SUM(D31:D32)</f>
        <v>0</v>
      </c>
      <c r="E30" s="155">
        <f>SUM(E31:E32)</f>
        <v>0</v>
      </c>
      <c r="F30" s="133">
        <f t="shared" si="4"/>
        <v>0</v>
      </c>
      <c r="G30" s="141">
        <f>SUM(G31:G32)</f>
        <v>0</v>
      </c>
      <c r="H30" s="155">
        <f>SUM(H31:H32)</f>
        <v>0</v>
      </c>
      <c r="I30" s="133">
        <f t="shared" si="5"/>
        <v>0</v>
      </c>
      <c r="J30" s="141">
        <f>SUM(J31:J32)</f>
        <v>0</v>
      </c>
      <c r="K30" s="155">
        <f>SUM(K31:K32)</f>
        <v>0</v>
      </c>
      <c r="L30" s="133">
        <f t="shared" si="6"/>
        <v>0</v>
      </c>
      <c r="M30" s="17">
        <f t="shared" si="1"/>
        <v>0</v>
      </c>
      <c r="N30" s="141">
        <f>SUM(N31:N32)</f>
        <v>0</v>
      </c>
      <c r="O30" s="155">
        <f>SUM(O31:O32)</f>
        <v>0</v>
      </c>
      <c r="P30" s="133">
        <f t="shared" si="7"/>
        <v>0</v>
      </c>
      <c r="Q30" s="61"/>
      <c r="R30" s="45" t="s">
        <v>68</v>
      </c>
      <c r="S30" s="28"/>
    </row>
    <row r="31" spans="1:19" s="111" customFormat="1" ht="30" customHeight="1">
      <c r="A31" s="24"/>
      <c r="B31" s="62"/>
      <c r="C31" s="63" t="s">
        <v>26</v>
      </c>
      <c r="D31" s="156">
        <f>'[1]Lang Jun'!$Y$28</f>
        <v>0</v>
      </c>
      <c r="E31" s="157">
        <f>'[1]Lang Jun'!$Z$28</f>
        <v>0</v>
      </c>
      <c r="F31" s="158">
        <f t="shared" si="4"/>
        <v>0</v>
      </c>
      <c r="G31" s="156">
        <f>'[1]Lang Jun'!$AB$28</f>
        <v>0</v>
      </c>
      <c r="H31" s="157">
        <f>'[1]Lang Jun'!$AC$28</f>
        <v>0</v>
      </c>
      <c r="I31" s="158">
        <f t="shared" si="5"/>
        <v>0</v>
      </c>
      <c r="J31" s="156">
        <f>'[1]Lang Jun'!$AN$28</f>
        <v>0</v>
      </c>
      <c r="K31" s="157">
        <f>'[1]Lang Jun'!$AO$28</f>
        <v>0</v>
      </c>
      <c r="L31" s="158">
        <f t="shared" si="6"/>
        <v>0</v>
      </c>
      <c r="M31" s="174">
        <f t="shared" si="1"/>
        <v>0</v>
      </c>
      <c r="N31" s="156">
        <f>'[3]Lang Jun'!$AN$28</f>
        <v>0</v>
      </c>
      <c r="O31" s="157">
        <f>'[3]Lang Jun'!$AO$28</f>
        <v>0</v>
      </c>
      <c r="P31" s="158">
        <f t="shared" si="7"/>
        <v>0</v>
      </c>
      <c r="Q31" s="64" t="s">
        <v>27</v>
      </c>
      <c r="R31" s="65"/>
      <c r="S31" s="35"/>
    </row>
    <row r="32" spans="1:19" s="111" customFormat="1" ht="30" customHeight="1">
      <c r="A32" s="24"/>
      <c r="B32" s="62"/>
      <c r="C32" s="66" t="s">
        <v>28</v>
      </c>
      <c r="D32" s="159">
        <f>'[1]Lang Jun'!$Y$29</f>
        <v>0</v>
      </c>
      <c r="E32" s="160">
        <f>'[1]Lang Jun'!$Z$29</f>
        <v>0</v>
      </c>
      <c r="F32" s="161">
        <f t="shared" si="4"/>
        <v>0</v>
      </c>
      <c r="G32" s="159">
        <f>'[1]Lang Jun'!$AB$29</f>
        <v>0</v>
      </c>
      <c r="H32" s="160">
        <f>'[1]Lang Jun'!$AC$29</f>
        <v>0</v>
      </c>
      <c r="I32" s="161">
        <f t="shared" si="5"/>
        <v>0</v>
      </c>
      <c r="J32" s="159">
        <f>'[1]Lang Jun'!$AN$29</f>
        <v>0</v>
      </c>
      <c r="K32" s="160">
        <f>'[1]Lang Jun'!$AO$29</f>
        <v>0</v>
      </c>
      <c r="L32" s="161">
        <f t="shared" si="6"/>
        <v>0</v>
      </c>
      <c r="M32" s="17">
        <f t="shared" si="1"/>
        <v>0</v>
      </c>
      <c r="N32" s="159">
        <f>'[3]Lang Jun'!$AN$29</f>
        <v>0</v>
      </c>
      <c r="O32" s="160">
        <f>'[3]Lang Jun'!$AO$29</f>
        <v>0</v>
      </c>
      <c r="P32" s="161">
        <f t="shared" si="7"/>
        <v>0</v>
      </c>
      <c r="Q32" s="67" t="s">
        <v>29</v>
      </c>
      <c r="R32" s="68"/>
      <c r="S32" s="35"/>
    </row>
    <row r="33" spans="1:19" s="111" customFormat="1" ht="30" customHeight="1">
      <c r="A33" s="24"/>
      <c r="B33" s="52" t="s">
        <v>30</v>
      </c>
      <c r="C33" s="69"/>
      <c r="D33" s="162">
        <f>SUM(D34:D35)</f>
        <v>0</v>
      </c>
      <c r="E33" s="163">
        <f>SUM(E34:E35)</f>
        <v>0</v>
      </c>
      <c r="F33" s="164">
        <f t="shared" si="4"/>
        <v>0</v>
      </c>
      <c r="G33" s="175">
        <f>SUM(G34:G35)</f>
        <v>0</v>
      </c>
      <c r="H33" s="176">
        <f>SUM(H34:H35)</f>
        <v>0</v>
      </c>
      <c r="I33" s="164">
        <f t="shared" si="5"/>
        <v>0</v>
      </c>
      <c r="J33" s="175">
        <f>SUM(J34:J35)</f>
        <v>0</v>
      </c>
      <c r="K33" s="176">
        <f>SUM(K34:K35)</f>
        <v>0</v>
      </c>
      <c r="L33" s="164">
        <f t="shared" si="6"/>
        <v>0</v>
      </c>
      <c r="M33" s="173">
        <f t="shared" si="1"/>
        <v>0</v>
      </c>
      <c r="N33" s="162">
        <f>SUM(N34:N35)</f>
        <v>0</v>
      </c>
      <c r="O33" s="163">
        <f>SUM(O34:O35)</f>
        <v>0</v>
      </c>
      <c r="P33" s="164">
        <f t="shared" si="7"/>
        <v>0</v>
      </c>
      <c r="Q33" s="70"/>
      <c r="R33" s="51" t="s">
        <v>58</v>
      </c>
      <c r="S33" s="35"/>
    </row>
    <row r="34" spans="1:19" s="111" customFormat="1" ht="30" customHeight="1">
      <c r="A34" s="24"/>
      <c r="B34" s="62"/>
      <c r="C34" s="63" t="s">
        <v>31</v>
      </c>
      <c r="D34" s="156">
        <f>'[1]Lang Jun'!$Y$31</f>
        <v>0</v>
      </c>
      <c r="E34" s="157">
        <f>'[1]Lang Jun'!$Z$31</f>
        <v>0</v>
      </c>
      <c r="F34" s="158">
        <f t="shared" si="4"/>
        <v>0</v>
      </c>
      <c r="G34" s="156">
        <f>'[1]Lang Jun'!$AB$31</f>
        <v>0</v>
      </c>
      <c r="H34" s="157">
        <f>'[1]Lang Jun'!$AC$31</f>
        <v>0</v>
      </c>
      <c r="I34" s="158">
        <f t="shared" si="5"/>
        <v>0</v>
      </c>
      <c r="J34" s="156">
        <f>'[1]Lang Jun'!$AN$31</f>
        <v>0</v>
      </c>
      <c r="K34" s="157">
        <f>'[1]Lang Jun'!$AO$31</f>
        <v>0</v>
      </c>
      <c r="L34" s="158">
        <f t="shared" si="6"/>
        <v>0</v>
      </c>
      <c r="M34" s="17">
        <f t="shared" si="1"/>
        <v>0</v>
      </c>
      <c r="N34" s="156">
        <f>'[3]Lang Jun'!$AN$31</f>
        <v>0</v>
      </c>
      <c r="O34" s="157">
        <f>'[3]Lang Jun'!$AO$31</f>
        <v>0</v>
      </c>
      <c r="P34" s="158">
        <f t="shared" si="7"/>
        <v>0</v>
      </c>
      <c r="Q34" s="64" t="s">
        <v>32</v>
      </c>
      <c r="R34" s="71"/>
      <c r="S34" s="35"/>
    </row>
    <row r="35" spans="1:19" s="111" customFormat="1" ht="30" customHeight="1" thickBot="1">
      <c r="A35" s="24"/>
      <c r="B35" s="72"/>
      <c r="C35" s="66" t="s">
        <v>33</v>
      </c>
      <c r="D35" s="165">
        <f>'[1]Lang Jun'!$Y$32</f>
        <v>0</v>
      </c>
      <c r="E35" s="166">
        <f>'[1]Lang Jun'!$Z$32</f>
        <v>0</v>
      </c>
      <c r="F35" s="138">
        <f t="shared" si="4"/>
        <v>0</v>
      </c>
      <c r="G35" s="165">
        <f>'[1]Lang Jun'!$AB$32</f>
        <v>0</v>
      </c>
      <c r="H35" s="166">
        <f>'[1]Lang Jun'!$AC$32</f>
        <v>0</v>
      </c>
      <c r="I35" s="138">
        <f t="shared" si="5"/>
        <v>0</v>
      </c>
      <c r="J35" s="165">
        <f>'[1]Lang Jun'!$AN$32</f>
        <v>0</v>
      </c>
      <c r="K35" s="166">
        <f>'[1]Lang Jun'!$AO$32</f>
        <v>0</v>
      </c>
      <c r="L35" s="138">
        <f t="shared" si="6"/>
        <v>0</v>
      </c>
      <c r="M35" s="18">
        <f t="shared" si="1"/>
        <v>0</v>
      </c>
      <c r="N35" s="165">
        <f>'[3]Lang Jun'!$AN$32</f>
        <v>0</v>
      </c>
      <c r="O35" s="166">
        <f>'[3]Lang Jun'!$AO$32</f>
        <v>0</v>
      </c>
      <c r="P35" s="138">
        <f t="shared" si="7"/>
        <v>0</v>
      </c>
      <c r="Q35" s="67" t="s">
        <v>34</v>
      </c>
      <c r="R35" s="73"/>
      <c r="S35" s="35"/>
    </row>
    <row r="36" spans="1:19" s="111" customFormat="1" ht="9" customHeight="1" thickBot="1">
      <c r="A36" s="24"/>
      <c r="B36" s="53"/>
      <c r="C36" s="53"/>
      <c r="D36" s="127"/>
      <c r="E36" s="127"/>
      <c r="F36" s="127"/>
      <c r="G36" s="127"/>
      <c r="H36" s="127"/>
      <c r="I36" s="127"/>
      <c r="J36" s="127"/>
      <c r="K36" s="127"/>
      <c r="L36" s="127"/>
      <c r="M36" s="16"/>
      <c r="N36" s="127"/>
      <c r="O36" s="127"/>
      <c r="P36" s="127"/>
      <c r="Q36" s="40"/>
      <c r="R36" s="40"/>
      <c r="S36" s="35"/>
    </row>
    <row r="37" spans="1:19" s="111" customFormat="1" ht="30" customHeight="1" thickBot="1">
      <c r="A37" s="74" t="s">
        <v>35</v>
      </c>
      <c r="B37" s="25"/>
      <c r="C37" s="25"/>
      <c r="D37" s="123">
        <f>D38+D39</f>
        <v>-382</v>
      </c>
      <c r="E37" s="124">
        <f>E38+E39</f>
        <v>198</v>
      </c>
      <c r="F37" s="124">
        <f aca="true" t="shared" si="8" ref="F37:L37">F38+F39</f>
        <v>-184</v>
      </c>
      <c r="G37" s="123">
        <f t="shared" si="8"/>
        <v>175</v>
      </c>
      <c r="H37" s="124">
        <f t="shared" si="8"/>
        <v>-63</v>
      </c>
      <c r="I37" s="124">
        <f t="shared" si="8"/>
        <v>112</v>
      </c>
      <c r="J37" s="123">
        <f t="shared" si="8"/>
        <v>-2119</v>
      </c>
      <c r="K37" s="124">
        <f t="shared" si="8"/>
        <v>760</v>
      </c>
      <c r="L37" s="124">
        <f t="shared" si="8"/>
        <v>-1359</v>
      </c>
      <c r="M37" s="14"/>
      <c r="N37" s="123">
        <f>N38+N39</f>
        <v>2673</v>
      </c>
      <c r="O37" s="124">
        <f>O38+O39</f>
        <v>-2982</v>
      </c>
      <c r="P37" s="125">
        <f>P38+P39</f>
        <v>-309</v>
      </c>
      <c r="Q37" s="26"/>
      <c r="R37" s="26"/>
      <c r="S37" s="28" t="s">
        <v>36</v>
      </c>
    </row>
    <row r="38" spans="1:19" s="111" customFormat="1" ht="30" customHeight="1">
      <c r="A38" s="24"/>
      <c r="B38" s="31" t="s">
        <v>37</v>
      </c>
      <c r="C38" s="32"/>
      <c r="D38" s="147">
        <f>'[1]Lang Jun'!$Y$35</f>
        <v>-157</v>
      </c>
      <c r="E38" s="148">
        <f>'[1]Lang Jun'!$Z$35</f>
        <v>262</v>
      </c>
      <c r="F38" s="133">
        <f>SUM(D38:E38)</f>
        <v>105</v>
      </c>
      <c r="G38" s="147">
        <f>'[1]Lang Jun'!$AB$35</f>
        <v>226</v>
      </c>
      <c r="H38" s="148">
        <f>'[1]Lang Jun'!$AC$35</f>
        <v>5</v>
      </c>
      <c r="I38" s="149">
        <f>SUM(G38+H38)</f>
        <v>231</v>
      </c>
      <c r="J38" s="147">
        <f>'[1]Lang Jun'!$AN$35</f>
        <v>-636</v>
      </c>
      <c r="K38" s="148">
        <f>'[1]Lang Jun'!$AO$35</f>
        <v>412</v>
      </c>
      <c r="L38" s="149">
        <f>+K38+J38</f>
        <v>-224</v>
      </c>
      <c r="M38" s="20"/>
      <c r="N38" s="147">
        <f>'[3]Lang Jun'!$AN$35</f>
        <v>283</v>
      </c>
      <c r="O38" s="148">
        <f>'[3]Lang Jun'!$AO$35</f>
        <v>18</v>
      </c>
      <c r="P38" s="149">
        <f>+O38+N38</f>
        <v>301</v>
      </c>
      <c r="Q38" s="33"/>
      <c r="R38" s="34" t="s">
        <v>50</v>
      </c>
      <c r="S38" s="35"/>
    </row>
    <row r="39" spans="1:19" s="111" customFormat="1" ht="30" customHeight="1" thickBot="1">
      <c r="A39" s="24"/>
      <c r="B39" s="75" t="s">
        <v>63</v>
      </c>
      <c r="C39" s="76"/>
      <c r="D39" s="135">
        <f>'[1]Lang Jun'!$Y$36</f>
        <v>-225</v>
      </c>
      <c r="E39" s="136">
        <f>'[1]Lang Jun'!$Z$36</f>
        <v>-64</v>
      </c>
      <c r="F39" s="138">
        <f>SUM(D39:E39)</f>
        <v>-289</v>
      </c>
      <c r="G39" s="135">
        <f>'[1]Lang Jun'!$AB$36</f>
        <v>-51</v>
      </c>
      <c r="H39" s="136">
        <f>'[1]Lang Jun'!$AC$36</f>
        <v>-68</v>
      </c>
      <c r="I39" s="138">
        <f>SUM(G39:H39)</f>
        <v>-119</v>
      </c>
      <c r="J39" s="135">
        <f>'[1]Lang Jun'!$AN$36</f>
        <v>-1483</v>
      </c>
      <c r="K39" s="136">
        <f>'[1]Lang Jun'!$AO$36</f>
        <v>348</v>
      </c>
      <c r="L39" s="138">
        <f>SUM(J39:K39)</f>
        <v>-1135</v>
      </c>
      <c r="M39" s="15"/>
      <c r="N39" s="135">
        <f>'[3]Lang Jun'!$AN$36</f>
        <v>2390</v>
      </c>
      <c r="O39" s="136">
        <f>'[3]Lang Jun'!$AO$36</f>
        <v>-3000</v>
      </c>
      <c r="P39" s="138">
        <f>SUM(N39:O39)</f>
        <v>-610</v>
      </c>
      <c r="Q39" s="38"/>
      <c r="R39" s="39" t="s">
        <v>69</v>
      </c>
      <c r="S39" s="35"/>
    </row>
    <row r="40" spans="1:19" s="111" customFormat="1" ht="9" customHeight="1" thickBot="1">
      <c r="A40" s="24"/>
      <c r="B40" s="69"/>
      <c r="C40" s="29"/>
      <c r="D40" s="127"/>
      <c r="E40" s="127"/>
      <c r="F40" s="127"/>
      <c r="G40" s="127"/>
      <c r="H40" s="127"/>
      <c r="I40" s="127"/>
      <c r="J40" s="127"/>
      <c r="K40" s="127"/>
      <c r="L40" s="127"/>
      <c r="M40" s="21"/>
      <c r="N40" s="127"/>
      <c r="O40" s="127"/>
      <c r="P40" s="127"/>
      <c r="Q40" s="77"/>
      <c r="R40" s="77"/>
      <c r="S40" s="35"/>
    </row>
    <row r="41" spans="1:19" s="111" customFormat="1" ht="30" customHeight="1" thickBot="1">
      <c r="A41" s="78"/>
      <c r="B41" s="79"/>
      <c r="C41" s="79"/>
      <c r="D41" s="188" t="str">
        <f>'[1]Publ Notas'!$F$45</f>
        <v>31 May/Motsheganong 2014</v>
      </c>
      <c r="E41" s="189"/>
      <c r="F41" s="190"/>
      <c r="G41" s="188" t="str">
        <f>'[1]Publ Notas'!$F$46</f>
        <v>30 June/Seetebosigo 2014</v>
      </c>
      <c r="H41" s="189"/>
      <c r="I41" s="190"/>
      <c r="J41" s="188" t="str">
        <f>'[1]Publ Notas'!$F$46</f>
        <v>30 June/Seetebosigo 2014</v>
      </c>
      <c r="K41" s="189"/>
      <c r="L41" s="190"/>
      <c r="M41" s="22"/>
      <c r="N41" s="188" t="str">
        <f>'[1]Publ Notas'!$G$46</f>
        <v>30 June/Seetebosigo 2013</v>
      </c>
      <c r="O41" s="189"/>
      <c r="P41" s="190"/>
      <c r="Q41" s="80"/>
      <c r="R41" s="80"/>
      <c r="S41" s="81"/>
    </row>
    <row r="42" spans="1:19" s="111" customFormat="1" ht="30" customHeight="1" thickBot="1">
      <c r="A42" s="82" t="s">
        <v>38</v>
      </c>
      <c r="B42" s="83"/>
      <c r="C42" s="83"/>
      <c r="D42" s="167">
        <f>D12+D16-D20-D29-D37</f>
        <v>16384</v>
      </c>
      <c r="E42" s="168">
        <f>E12+E16-E20-E29-E37</f>
        <v>4938</v>
      </c>
      <c r="F42" s="125">
        <f>SUM(D42:E42)</f>
        <v>21322</v>
      </c>
      <c r="G42" s="167">
        <f>G12+G16-G20-G29-G37</f>
        <v>11989</v>
      </c>
      <c r="H42" s="168">
        <f>H12+H16-H20-H29-H37</f>
        <v>4371</v>
      </c>
      <c r="I42" s="125">
        <f>SUM(G42:H42)</f>
        <v>16360</v>
      </c>
      <c r="J42" s="167">
        <f>J12+J16-J20-J29-J37</f>
        <v>11989</v>
      </c>
      <c r="K42" s="168">
        <f>K12+K16-K20-K29-K37</f>
        <v>4371</v>
      </c>
      <c r="L42" s="125">
        <f>SUM(J42:K42)</f>
        <v>16360</v>
      </c>
      <c r="M42" s="18">
        <f>_xlfn.IFERROR((L42-P42)/P42*100,IF(L42-P42=0,0,100))</f>
        <v>-61.458725970599325</v>
      </c>
      <c r="N42" s="167">
        <f>N12+N16-N20-N29-N37</f>
        <v>33879</v>
      </c>
      <c r="O42" s="171">
        <f>O12+O16-O20-O29-O37</f>
        <v>8569</v>
      </c>
      <c r="P42" s="172">
        <f>P12+P16-P20-P29-P37</f>
        <v>42448</v>
      </c>
      <c r="Q42" s="84"/>
      <c r="R42" s="84"/>
      <c r="S42" s="85" t="s">
        <v>39</v>
      </c>
    </row>
    <row r="43" spans="1:19" s="111" customFormat="1" ht="9" customHeight="1" thickBot="1">
      <c r="A43" s="86"/>
      <c r="B43" s="87"/>
      <c r="C43" s="87"/>
      <c r="D43" s="127"/>
      <c r="E43" s="127"/>
      <c r="F43" s="127"/>
      <c r="G43" s="127"/>
      <c r="H43" s="127"/>
      <c r="I43" s="127"/>
      <c r="J43" s="127"/>
      <c r="K43" s="127"/>
      <c r="L43" s="127"/>
      <c r="M43" s="23"/>
      <c r="N43" s="127"/>
      <c r="O43" s="127"/>
      <c r="P43" s="127"/>
      <c r="Q43" s="191"/>
      <c r="R43" s="191"/>
      <c r="S43" s="35"/>
    </row>
    <row r="44" spans="1:19" s="111" customFormat="1" ht="30" customHeight="1" thickBot="1">
      <c r="A44" s="74" t="s">
        <v>44</v>
      </c>
      <c r="B44" s="25"/>
      <c r="C44" s="25"/>
      <c r="D44" s="123">
        <f aca="true" t="shared" si="9" ref="D44:L44">D45+D46</f>
        <v>16384</v>
      </c>
      <c r="E44" s="124">
        <f t="shared" si="9"/>
        <v>4938</v>
      </c>
      <c r="F44" s="124">
        <f t="shared" si="9"/>
        <v>21322</v>
      </c>
      <c r="G44" s="123">
        <f t="shared" si="9"/>
        <v>11989</v>
      </c>
      <c r="H44" s="124">
        <f t="shared" si="9"/>
        <v>4371</v>
      </c>
      <c r="I44" s="124">
        <f t="shared" si="9"/>
        <v>16360</v>
      </c>
      <c r="J44" s="123">
        <f t="shared" si="9"/>
        <v>11989</v>
      </c>
      <c r="K44" s="124">
        <f t="shared" si="9"/>
        <v>4371</v>
      </c>
      <c r="L44" s="140">
        <f t="shared" si="9"/>
        <v>16360</v>
      </c>
      <c r="M44" s="18">
        <f>_xlfn.IFERROR((L44-P44)/P44*100,IF(L44-P44=0,0,100))</f>
        <v>-61.458725970599325</v>
      </c>
      <c r="N44" s="123">
        <f>N45+N46</f>
        <v>33879</v>
      </c>
      <c r="O44" s="124">
        <f>O45+O46</f>
        <v>8569</v>
      </c>
      <c r="P44" s="139">
        <f>P45+P46</f>
        <v>42448</v>
      </c>
      <c r="Q44" s="88"/>
      <c r="R44" s="26"/>
      <c r="S44" s="28" t="s">
        <v>45</v>
      </c>
    </row>
    <row r="45" spans="1:19" s="111" customFormat="1" ht="30" customHeight="1">
      <c r="A45" s="89"/>
      <c r="B45" s="31" t="s">
        <v>53</v>
      </c>
      <c r="C45" s="32"/>
      <c r="D45" s="131">
        <f>'[1]Lang Jun'!$Y$42</f>
        <v>5738</v>
      </c>
      <c r="E45" s="148">
        <f>'[1]Lang Jun'!$Z$42</f>
        <v>3761</v>
      </c>
      <c r="F45" s="149">
        <f>+E45+D45</f>
        <v>9499</v>
      </c>
      <c r="G45" s="147">
        <f>'[1]Lang Jun'!$AB$42</f>
        <v>4580</v>
      </c>
      <c r="H45" s="148">
        <f>'[1]Lang Jun'!$AC$42</f>
        <v>3159</v>
      </c>
      <c r="I45" s="149">
        <f>+H45+G45</f>
        <v>7739</v>
      </c>
      <c r="J45" s="147">
        <f>'[1]Lang Jun'!$AN$42</f>
        <v>4580</v>
      </c>
      <c r="K45" s="148">
        <f>'[1]Lang Jun'!$AO$42</f>
        <v>3159</v>
      </c>
      <c r="L45" s="149">
        <f>+K45+J45</f>
        <v>7739</v>
      </c>
      <c r="M45" s="17">
        <f>_xlfn.IFERROR((L45-P45)/P45*100,IF(L45-P45=0,0,100))</f>
        <v>-73.37072465762851</v>
      </c>
      <c r="N45" s="147">
        <f>'[3]Lang Jun'!$AN$42</f>
        <v>21250</v>
      </c>
      <c r="O45" s="148">
        <f>'[3]Lang Jun'!$AO$42</f>
        <v>7812</v>
      </c>
      <c r="P45" s="149">
        <f>+O45+N45</f>
        <v>29062</v>
      </c>
      <c r="Q45" s="77"/>
      <c r="R45" s="34" t="s">
        <v>54</v>
      </c>
      <c r="S45" s="35"/>
    </row>
    <row r="46" spans="1:19" s="111" customFormat="1" ht="30" customHeight="1" thickBot="1">
      <c r="A46" s="95"/>
      <c r="B46" s="75" t="s">
        <v>40</v>
      </c>
      <c r="C46" s="96"/>
      <c r="D46" s="135">
        <f>'[1]Lang Jun'!$Y$43</f>
        <v>10646</v>
      </c>
      <c r="E46" s="136">
        <f>'[1]Lang Jun'!$Z$43</f>
        <v>1177</v>
      </c>
      <c r="F46" s="138">
        <f>SUM(D46:E46)</f>
        <v>11823</v>
      </c>
      <c r="G46" s="135">
        <f>'[1]Lang Jun'!$AB$43</f>
        <v>7409</v>
      </c>
      <c r="H46" s="136">
        <f>'[1]Lang Jun'!$AC$43</f>
        <v>1212</v>
      </c>
      <c r="I46" s="137">
        <f>+H46+G46</f>
        <v>8621</v>
      </c>
      <c r="J46" s="135">
        <f>'[1]Lang Jun'!$AN$43</f>
        <v>7409</v>
      </c>
      <c r="K46" s="136">
        <f>'[1]Lang Jun'!$AO$43</f>
        <v>1212</v>
      </c>
      <c r="L46" s="137">
        <f>+K46+J46</f>
        <v>8621</v>
      </c>
      <c r="M46" s="18">
        <f>_xlfn.IFERROR((L46-P46)/P46*100,IF(L46-P46=0,0,100))</f>
        <v>-35.59689227551173</v>
      </c>
      <c r="N46" s="135">
        <f>'[3]Lang Jun'!$AN$43</f>
        <v>12629</v>
      </c>
      <c r="O46" s="136">
        <f>'[3]Lang Jun'!$AO$43</f>
        <v>757</v>
      </c>
      <c r="P46" s="138">
        <f>SUM(N46:O46)</f>
        <v>13386</v>
      </c>
      <c r="Q46" s="98"/>
      <c r="R46" s="39" t="s">
        <v>41</v>
      </c>
      <c r="S46" s="97"/>
    </row>
    <row r="47" spans="1:19" s="111" customFormat="1" ht="9" customHeight="1" thickBot="1">
      <c r="A47" s="90"/>
      <c r="B47" s="99"/>
      <c r="C47" s="91"/>
      <c r="D47" s="19"/>
      <c r="E47" s="19"/>
      <c r="F47" s="19"/>
      <c r="G47" s="19"/>
      <c r="H47" s="19"/>
      <c r="I47" s="19"/>
      <c r="J47" s="19"/>
      <c r="K47" s="19"/>
      <c r="L47" s="19"/>
      <c r="M47" s="100"/>
      <c r="N47" s="19"/>
      <c r="O47" s="19"/>
      <c r="P47" s="19"/>
      <c r="Q47" s="92"/>
      <c r="R47" s="92"/>
      <c r="S47" s="93"/>
    </row>
    <row r="48" spans="1:19" s="111" customFormat="1" ht="30" customHeight="1">
      <c r="A48" s="180" t="str">
        <f>'[2]Opskrif Notas'!$C$9</f>
        <v>Oats equivalent.</v>
      </c>
      <c r="B48" s="181"/>
      <c r="C48" s="181"/>
      <c r="D48" s="181"/>
      <c r="E48" s="181"/>
      <c r="F48" s="181"/>
      <c r="G48" s="181"/>
      <c r="H48" s="181"/>
      <c r="I48" s="181"/>
      <c r="J48" s="102" t="s">
        <v>46</v>
      </c>
      <c r="K48" s="178" t="str">
        <f>'[2]Opskrif Notas'!$C$32</f>
        <v>Selekana le habore.</v>
      </c>
      <c r="L48" s="178"/>
      <c r="M48" s="178"/>
      <c r="N48" s="178"/>
      <c r="O48" s="178"/>
      <c r="P48" s="178"/>
      <c r="Q48" s="178"/>
      <c r="R48" s="178"/>
      <c r="S48" s="179"/>
    </row>
    <row r="49" spans="1:19" s="111" customFormat="1" ht="30" customHeight="1">
      <c r="A49" s="180" t="str">
        <f>'[2]Opskrif Notas'!$C$10</f>
        <v>The surplus/deficit figures are partly due to oats dispatched as "animal feed"-oats but received and</v>
      </c>
      <c r="B49" s="181"/>
      <c r="C49" s="181"/>
      <c r="D49" s="181"/>
      <c r="E49" s="181"/>
      <c r="F49" s="181"/>
      <c r="G49" s="181"/>
      <c r="H49" s="181"/>
      <c r="I49" s="181"/>
      <c r="J49" s="102" t="s">
        <v>47</v>
      </c>
      <c r="K49" s="178" t="str">
        <f>'[2]Opskrif Notas'!$C$33</f>
        <v>Dipalo tsa lefetiso/tlhaelo di tlile ka ntlha ya gore habore e e rometsweng jaaka "dijo tsa diphologolo"</v>
      </c>
      <c r="L49" s="178"/>
      <c r="M49" s="178"/>
      <c r="N49" s="178"/>
      <c r="O49" s="178"/>
      <c r="P49" s="178"/>
      <c r="Q49" s="178"/>
      <c r="R49" s="178"/>
      <c r="S49" s="179"/>
    </row>
    <row r="50" spans="1:19" s="115" customFormat="1" ht="30">
      <c r="A50" s="180" t="str">
        <f>'[2]Opskrif Notas'!$C$11</f>
        <v>utilised as "human"-oats and vice versa.</v>
      </c>
      <c r="B50" s="181"/>
      <c r="C50" s="181"/>
      <c r="D50" s="181"/>
      <c r="E50" s="181"/>
      <c r="F50" s="181"/>
      <c r="G50" s="181"/>
      <c r="H50" s="181"/>
      <c r="I50" s="181"/>
      <c r="J50" s="103"/>
      <c r="K50" s="182" t="str">
        <f>'[2]Opskrif Notas'!$C$34</f>
        <v>-habore fela e amogetswe mme ya dirisiwa jaaka dijo tsa "batho" - habore kgotsa ka tsela enngwe.</v>
      </c>
      <c r="L50" s="182"/>
      <c r="M50" s="182"/>
      <c r="N50" s="182"/>
      <c r="O50" s="182"/>
      <c r="P50" s="182"/>
      <c r="Q50" s="182"/>
      <c r="R50" s="182"/>
      <c r="S50" s="183"/>
    </row>
    <row r="51" spans="1:19" s="115" customFormat="1" ht="30">
      <c r="A51" s="184" t="str">
        <f>'[2]Opskrif Notas'!$C$12</f>
        <v>Processed for drinkable alcohol included.</v>
      </c>
      <c r="B51" s="185"/>
      <c r="C51" s="185"/>
      <c r="D51" s="185"/>
      <c r="E51" s="185"/>
      <c r="F51" s="185"/>
      <c r="G51" s="185"/>
      <c r="H51" s="185"/>
      <c r="I51" s="185"/>
      <c r="J51" s="94" t="s">
        <v>48</v>
      </c>
      <c r="K51" s="186" t="str">
        <f>'[2]Opskrif Notas'!$C$35</f>
        <v>E tlhotlhilwe le go fetolelwa go ka nna seno/senotagi.</v>
      </c>
      <c r="L51" s="186"/>
      <c r="M51" s="186"/>
      <c r="N51" s="186"/>
      <c r="O51" s="186"/>
      <c r="P51" s="186"/>
      <c r="Q51" s="186"/>
      <c r="R51" s="186"/>
      <c r="S51" s="187"/>
    </row>
    <row r="52" spans="1:19" s="111" customFormat="1" ht="30">
      <c r="A52" s="118"/>
      <c r="B52" s="119"/>
      <c r="C52" s="119"/>
      <c r="D52" s="119"/>
      <c r="E52" s="119"/>
      <c r="F52" s="185" t="str">
        <f>'[2]Opskrif Notas'!$C$13</f>
        <v>Also refer to general footnotes.</v>
      </c>
      <c r="G52" s="185"/>
      <c r="H52" s="185"/>
      <c r="I52" s="185"/>
      <c r="J52" s="94"/>
      <c r="K52" s="122" t="str">
        <f>'[2]Opskrif Notas'!$C$36</f>
        <v>O ka leba gape go ntlhanatlhaloso tsa kakaretso.</v>
      </c>
      <c r="L52" s="120"/>
      <c r="M52" s="120"/>
      <c r="N52" s="120"/>
      <c r="O52" s="120"/>
      <c r="P52" s="120"/>
      <c r="Q52" s="120"/>
      <c r="R52" s="120"/>
      <c r="S52" s="121"/>
    </row>
    <row r="53" spans="1:19" s="111" customFormat="1" ht="6.75" customHeight="1" thickBot="1">
      <c r="A53" s="116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7"/>
    </row>
    <row r="54" ht="9" customHeight="1"/>
  </sheetData>
  <sheetProtection selectLockedCells="1" selectUnlockedCells="1"/>
  <mergeCells count="47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1:F41"/>
    <mergeCell ref="G41:I41"/>
    <mergeCell ref="J41:L41"/>
    <mergeCell ref="N41:P41"/>
    <mergeCell ref="Q43:R43"/>
    <mergeCell ref="A48:I48"/>
    <mergeCell ref="K48:S48"/>
    <mergeCell ref="K49:S49"/>
    <mergeCell ref="A50:I50"/>
    <mergeCell ref="K50:S50"/>
    <mergeCell ref="A51:I51"/>
    <mergeCell ref="K51:S51"/>
    <mergeCell ref="F52:I52"/>
    <mergeCell ref="A49:I49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2014-07-15T06:01:48Z</cp:lastPrinted>
  <dcterms:created xsi:type="dcterms:W3CDTF">2006-06-19T09:42:33Z</dcterms:created>
  <dcterms:modified xsi:type="dcterms:W3CDTF">2014-07-23T11:44:34Z</dcterms:modified>
  <cp:category/>
  <cp:version/>
  <cp:contentType/>
  <cp:contentStatus/>
</cp:coreProperties>
</file>