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MB - Finaal\Canola\"/>
    </mc:Choice>
  </mc:AlternateContent>
  <xr:revisionPtr revIDLastSave="0" documentId="13_ncr:1_{90A8F1DF-4F1F-4178-88AD-ECFDDCFC75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g.Afr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L33" i="3" l="1"/>
  <c r="J32" i="3"/>
  <c r="P30" i="3"/>
  <c r="L30" i="3"/>
  <c r="P29" i="3"/>
  <c r="L29" i="3"/>
  <c r="P28" i="3"/>
  <c r="L28" i="3"/>
  <c r="P26" i="3"/>
  <c r="L26" i="3"/>
  <c r="M26" i="3" s="1"/>
  <c r="P25" i="3"/>
  <c r="L25" i="3"/>
  <c r="M25" i="3" s="1"/>
  <c r="P24" i="3"/>
  <c r="L24" i="3"/>
  <c r="P21" i="3"/>
  <c r="M21" i="3" s="1"/>
  <c r="L21" i="3"/>
  <c r="P20" i="3"/>
  <c r="L20" i="3"/>
  <c r="M20" i="3" s="1"/>
  <c r="P19" i="3"/>
  <c r="L19" i="3"/>
  <c r="P18" i="3"/>
  <c r="L18" i="3"/>
  <c r="P17" i="3"/>
  <c r="P16" i="3" s="1"/>
  <c r="P15" i="3" s="1"/>
  <c r="M15" i="3" s="1"/>
  <c r="L17" i="3"/>
  <c r="M17" i="3" s="1"/>
  <c r="L16" i="3"/>
  <c r="L15" i="3"/>
  <c r="P13" i="3"/>
  <c r="P11" i="3" s="1"/>
  <c r="L13" i="3"/>
  <c r="P12" i="3"/>
  <c r="L12" i="3"/>
  <c r="L11" i="3"/>
  <c r="J10" i="3"/>
  <c r="P9" i="3"/>
  <c r="L9" i="3"/>
  <c r="M9" i="3" s="1"/>
  <c r="J8" i="3"/>
  <c r="J6" i="3"/>
  <c r="Q5" i="3"/>
  <c r="D3" i="3"/>
  <c r="Q2" i="3"/>
  <c r="M12" i="3" l="1"/>
  <c r="M18" i="3"/>
  <c r="M11" i="3"/>
  <c r="M13" i="3"/>
  <c r="M19" i="3"/>
  <c r="F33" i="3"/>
  <c r="M24" i="3"/>
  <c r="I33" i="3"/>
  <c r="M16" i="3"/>
  <c r="P33" i="3"/>
  <c r="M33" i="3" s="1"/>
  <c r="L37" i="3" l="1"/>
  <c r="L36" i="3"/>
  <c r="L35" i="3" l="1"/>
</calcChain>
</file>

<file path=xl/sharedStrings.xml><?xml version="1.0" encoding="utf-8"?>
<sst xmlns="http://schemas.openxmlformats.org/spreadsheetml/2006/main" count="70" uniqueCount="69">
  <si>
    <t>CANOLA</t>
  </si>
  <si>
    <t>Monthly announcement of data/Maandelikse bekendmaking van data(1)</t>
  </si>
  <si>
    <t>ton</t>
  </si>
  <si>
    <t>(a) Opening Stock</t>
  </si>
  <si>
    <t>(a) Beginvoorraad</t>
  </si>
  <si>
    <t>(b) Acquisition</t>
  </si>
  <si>
    <t>(b) Verkryging</t>
  </si>
  <si>
    <t>Deliveries directly from farms</t>
  </si>
  <si>
    <t>Lewerings direk vanaf plase</t>
  </si>
  <si>
    <t>Imports destined for RSA</t>
  </si>
  <si>
    <t>Invoere bestem vir RSA</t>
  </si>
  <si>
    <t>(c) Utilisation</t>
  </si>
  <si>
    <t>(c) Aanwending</t>
  </si>
  <si>
    <t>Processed for commercial use:</t>
  </si>
  <si>
    <t>Verwerk vir kommersiële verbruik:</t>
  </si>
  <si>
    <t>Animal feed (i)</t>
  </si>
  <si>
    <t>Dierevoer (i)</t>
  </si>
  <si>
    <t>Oil and oilcake (ii)</t>
  </si>
  <si>
    <t>Olie en oliekoek (ii)</t>
  </si>
  <si>
    <t>Withdrawn by producers</t>
  </si>
  <si>
    <t>Onttrek deur produsente</t>
  </si>
  <si>
    <t>Released to end-consumer(s)</t>
  </si>
  <si>
    <t>Vrygestel aan eindverbruiker(s)</t>
  </si>
  <si>
    <t>Seed for planting purposes</t>
  </si>
  <si>
    <t>Saad vir plantdoeleindes</t>
  </si>
  <si>
    <t>Whole Canola</t>
  </si>
  <si>
    <t>Heelcanola</t>
  </si>
  <si>
    <t>Border posts</t>
  </si>
  <si>
    <t>Grensposte</t>
  </si>
  <si>
    <t>Harbours</t>
  </si>
  <si>
    <t>Hawens</t>
  </si>
  <si>
    <t>(e) Sundries</t>
  </si>
  <si>
    <t>(e) Diverse</t>
  </si>
  <si>
    <t>Net dispatches(+)/Receipts(-)</t>
  </si>
  <si>
    <t>Netto versendings(+)/Ontvangstes(-)</t>
  </si>
  <si>
    <t>Surplus(-)/Deficit(+)</t>
  </si>
  <si>
    <t>Surplus(-)/Tekort(+)</t>
  </si>
  <si>
    <t>(f) Unutilised stock (a+b-c-d-e)</t>
  </si>
  <si>
    <t>(f) Onaangewende voorraad (a+b-c-d-e)</t>
  </si>
  <si>
    <t>Storers and Traders</t>
  </si>
  <si>
    <t>Opbergers en handelaars</t>
  </si>
  <si>
    <t>Processors</t>
  </si>
  <si>
    <t>Verwerkers</t>
  </si>
  <si>
    <t>Progressive/Progressief</t>
  </si>
  <si>
    <t>%</t>
  </si>
  <si>
    <t>+/-(3)</t>
  </si>
  <si>
    <t>(d) RSA Exports (5)</t>
  </si>
  <si>
    <t>(d) RSA Uitvoere (5)</t>
  </si>
  <si>
    <t>(g) Stock stored at:(6)</t>
  </si>
  <si>
    <t>(g) Voorraad geberg by:(6)</t>
  </si>
  <si>
    <t>Excluding canola crushed for oilcake.</t>
  </si>
  <si>
    <t>(i)</t>
  </si>
  <si>
    <t>Uitgesluit canola gepers vir oliekoek.</t>
  </si>
  <si>
    <t>Oil mainly for human consumption. Oilcake mainly for animal feed.</t>
  </si>
  <si>
    <t>(ii)</t>
  </si>
  <si>
    <t>Olie hoofsaaklik vir menslike verbruik. Oliekoek hoofsaaklik vir dierevoer.</t>
  </si>
  <si>
    <t>Also refer to general footnotes.</t>
  </si>
  <si>
    <t>Verwys ook na algemene voetnotas.</t>
  </si>
  <si>
    <t>Preliminary/Voorlopig</t>
  </si>
  <si>
    <t>1 Oct/Okt 2021</t>
  </si>
  <si>
    <t>Mar/Mrt 2023</t>
  </si>
  <si>
    <t>1 Mar/Mrt 2023</t>
  </si>
  <si>
    <t>31 Mar/Mrt 2023</t>
  </si>
  <si>
    <t>Apr 2023</t>
  </si>
  <si>
    <t>Oct/Okt 2021 - Apr 2022</t>
  </si>
  <si>
    <t>1 Apr 2023</t>
  </si>
  <si>
    <t>Prog. Oct/Okt 2021 - Apr 2022</t>
  </si>
  <si>
    <t>30 Apr 2023</t>
  </si>
  <si>
    <t>30 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</si>
</sst>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8"/>
      <color rgb="FF000000"/>
      <name val="Arial Narrow"/>
      <family val="2"/>
    </font>
    <font>
      <b/>
      <sz val="18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/>
    <xf numFmtId="0" fontId="1" fillId="0" borderId="7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3" xfId="0" applyFont="1" applyBorder="1"/>
    <xf numFmtId="0" fontId="1" fillId="0" borderId="1" xfId="0" applyFont="1" applyBorder="1"/>
    <xf numFmtId="0" fontId="1" fillId="0" borderId="8" xfId="0" applyFont="1" applyBorder="1" applyAlignment="1">
      <alignment horizontal="right"/>
    </xf>
    <xf numFmtId="3" fontId="0" fillId="0" borderId="13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5" xfId="0" applyNumberFormat="1" applyBorder="1"/>
    <xf numFmtId="3" fontId="0" fillId="0" borderId="14" xfId="0" applyNumberFormat="1" applyBorder="1"/>
    <xf numFmtId="3" fontId="0" fillId="0" borderId="4" xfId="0" applyNumberFormat="1" applyBorder="1"/>
    <xf numFmtId="3" fontId="0" fillId="0" borderId="15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7" xfId="0" applyNumberForma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0</xdr:rowOff>
    </xdr:from>
    <xdr:to>
      <xdr:col>2</xdr:col>
      <xdr:colOff>3067050</xdr:colOff>
      <xdr:row>4</xdr:row>
      <xdr:rowOff>209550</xdr:rowOff>
    </xdr:to>
    <xdr:pic>
      <xdr:nvPicPr>
        <xdr:cNvPr id="2081" name="PHPExcel logo" descr="PHPExcel logo">
          <a:extLst>
            <a:ext uri="{FF2B5EF4-FFF2-40B4-BE49-F238E27FC236}">
              <a16:creationId xmlns:a16="http://schemas.microsoft.com/office/drawing/2014/main" id="{786D611F-2870-FC31-8858-7AC88ED2F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1000"/>
          <a:ext cx="34290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nfo\Web%20Opdatering%20Werksdokumente\Publication%20Sheets\Canola\2022-2023\7.April2023.xlsx" TargetMode="External"/><Relationship Id="rId1" Type="http://schemas.openxmlformats.org/officeDocument/2006/relationships/externalLinkPath" Target="/Info/Web%20Opdatering%20Werksdokumente/Publication%20Sheets/Canola/2022-2023/7.Ap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aanpassings"/>
      <sheetName val="Langstaat"/>
      <sheetName val="AFR_Kort"/>
      <sheetName val="ZULU_Kort"/>
      <sheetName val="TSWANA_Kort"/>
    </sheetNames>
    <sheetDataSet>
      <sheetData sheetId="0">
        <row r="43">
          <cell r="B43">
            <v>43647</v>
          </cell>
        </row>
        <row r="62">
          <cell r="B62">
            <v>17341</v>
          </cell>
        </row>
        <row r="74">
          <cell r="C74">
            <v>197856</v>
          </cell>
          <cell r="D74">
            <v>0</v>
          </cell>
          <cell r="E74">
            <v>0</v>
          </cell>
          <cell r="F74">
            <v>0</v>
          </cell>
          <cell r="G74">
            <v>122316</v>
          </cell>
          <cell r="H74">
            <v>1295</v>
          </cell>
          <cell r="I74">
            <v>2829</v>
          </cell>
          <cell r="J74">
            <v>86704</v>
          </cell>
          <cell r="K74">
            <v>0</v>
          </cell>
          <cell r="L74">
            <v>32297</v>
          </cell>
          <cell r="M74">
            <v>0</v>
          </cell>
          <cell r="N74">
            <v>5</v>
          </cell>
          <cell r="O74">
            <v>0</v>
          </cell>
          <cell r="P74">
            <v>32354</v>
          </cell>
          <cell r="Q74">
            <v>90108</v>
          </cell>
          <cell r="S74">
            <v>26</v>
          </cell>
          <cell r="T74">
            <v>9</v>
          </cell>
          <cell r="W74">
            <v>0</v>
          </cell>
          <cell r="X74">
            <v>0</v>
          </cell>
        </row>
      </sheetData>
      <sheetData sheetId="1">
        <row r="3">
          <cell r="D3" t="str">
            <v>2022/23 Year (Oct - Sep) / 2022/23 Jaar (Okt - Sep) (2)</v>
          </cell>
          <cell r="Q3" t="str">
            <v>SMD-052023</v>
          </cell>
        </row>
        <row r="6">
          <cell r="Q6" t="str">
            <v>2023-05-25</v>
          </cell>
        </row>
        <row r="8">
          <cell r="P8" t="str">
            <v>Oct/Okt 2022 - Apr 2023</v>
          </cell>
        </row>
        <row r="10">
          <cell r="P10" t="str">
            <v>1 Oct/Okt 2022</v>
          </cell>
        </row>
        <row r="11">
          <cell r="P11">
            <v>43647</v>
          </cell>
        </row>
        <row r="12">
          <cell r="P12" t="str">
            <v>Prog. Oct/Okt 2022 - Apr 2023</v>
          </cell>
        </row>
        <row r="13">
          <cell r="P13">
            <v>209806</v>
          </cell>
        </row>
        <row r="14">
          <cell r="P14">
            <v>209806</v>
          </cell>
        </row>
        <row r="15">
          <cell r="P15">
            <v>0</v>
          </cell>
        </row>
        <row r="17">
          <cell r="P17">
            <v>105884</v>
          </cell>
        </row>
        <row r="18">
          <cell r="P18">
            <v>105884</v>
          </cell>
        </row>
        <row r="19">
          <cell r="P19">
            <v>3316</v>
          </cell>
        </row>
        <row r="20">
          <cell r="P20">
            <v>102568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6">
          <cell r="P26">
            <v>38574</v>
          </cell>
        </row>
        <row r="27">
          <cell r="P27">
            <v>0</v>
          </cell>
        </row>
        <row r="28">
          <cell r="P28">
            <v>38574</v>
          </cell>
        </row>
        <row r="30">
          <cell r="P30">
            <v>-731</v>
          </cell>
        </row>
        <row r="31">
          <cell r="P31">
            <v>199</v>
          </cell>
        </row>
        <row r="32">
          <cell r="P32">
            <v>-930</v>
          </cell>
        </row>
        <row r="34">
          <cell r="P34" t="str">
            <v>30 Apr 2023</v>
          </cell>
        </row>
        <row r="35">
          <cell r="P35">
            <v>109726</v>
          </cell>
        </row>
        <row r="37">
          <cell r="P37">
            <v>109726</v>
          </cell>
        </row>
        <row r="38">
          <cell r="P38">
            <v>70276</v>
          </cell>
        </row>
        <row r="39">
          <cell r="P39">
            <v>39450</v>
          </cell>
        </row>
      </sheetData>
      <sheetData sheetId="2">
        <row r="8">
          <cell r="F8"/>
        </row>
        <row r="9">
          <cell r="F9">
            <v>183198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5"/>
  <sheetViews>
    <sheetView showGridLines="0" tabSelected="1" zoomScale="50" workbookViewId="0">
      <selection activeCell="V34" sqref="V34"/>
    </sheetView>
  </sheetViews>
  <sheetFormatPr defaultRowHeight="23.4" x14ac:dyDescent="0.45"/>
  <cols>
    <col min="1" max="2" width="2.2109375" customWidth="1"/>
    <col min="3" max="3" width="34.2109375" customWidth="1"/>
    <col min="4" max="12" width="11" customWidth="1"/>
    <col min="13" max="13" width="9" customWidth="1"/>
    <col min="14" max="16" width="11" customWidth="1"/>
    <col min="17" max="17" width="34.2109375" customWidth="1"/>
    <col min="18" max="19" width="2.2109375" customWidth="1"/>
  </cols>
  <sheetData>
    <row r="1" spans="1:19" ht="30" customHeight="1" x14ac:dyDescent="0.45">
      <c r="A1" s="2"/>
      <c r="B1" s="5"/>
      <c r="C1" s="7"/>
      <c r="D1" s="47" t="s">
        <v>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  <c r="Q1" s="26"/>
      <c r="R1" s="5"/>
      <c r="S1" s="7"/>
    </row>
    <row r="2" spans="1:19" ht="30" customHeight="1" x14ac:dyDescent="0.45">
      <c r="A2" s="3"/>
      <c r="C2" s="8"/>
      <c r="D2" s="50" t="s">
        <v>1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0" t="str">
        <f>[1]Langstaat!Q3</f>
        <v>SMD-052023</v>
      </c>
      <c r="R2" s="51"/>
      <c r="S2" s="52"/>
    </row>
    <row r="3" spans="1:19" ht="30" customHeight="1" x14ac:dyDescent="0.45">
      <c r="A3" s="3"/>
      <c r="C3" s="8"/>
      <c r="D3" s="50" t="str">
        <f>[1]Langstaat!D3</f>
        <v>2022/23 Year (Oct - Sep) / 2022/23 Jaar (Okt - Sep) (2)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Q3" s="45"/>
      <c r="R3" s="39"/>
      <c r="S3" s="40"/>
    </row>
    <row r="4" spans="1:19" ht="30" customHeight="1" x14ac:dyDescent="0.45">
      <c r="A4" s="3"/>
      <c r="C4" s="8"/>
      <c r="D4" s="53" t="s">
        <v>2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45"/>
      <c r="R4" s="39"/>
      <c r="S4" s="40"/>
    </row>
    <row r="5" spans="1:19" ht="30" customHeight="1" x14ac:dyDescent="0.45">
      <c r="A5" s="3"/>
      <c r="C5" s="8"/>
      <c r="D5" s="2"/>
      <c r="E5" s="5"/>
      <c r="F5" s="7"/>
      <c r="G5" s="56" t="s">
        <v>63</v>
      </c>
      <c r="H5" s="57"/>
      <c r="I5" s="58"/>
      <c r="J5" s="56" t="s">
        <v>43</v>
      </c>
      <c r="K5" s="57"/>
      <c r="L5" s="58"/>
      <c r="M5" s="18" t="s">
        <v>44</v>
      </c>
      <c r="N5" s="56" t="s">
        <v>43</v>
      </c>
      <c r="O5" s="57"/>
      <c r="P5" s="58"/>
      <c r="Q5" s="50" t="str">
        <f>[1]Langstaat!Q6</f>
        <v>2023-05-25</v>
      </c>
      <c r="R5" s="51"/>
      <c r="S5" s="52"/>
    </row>
    <row r="6" spans="1:19" ht="30" customHeight="1" x14ac:dyDescent="0.45">
      <c r="A6" s="4"/>
      <c r="B6" s="6"/>
      <c r="C6" s="9"/>
      <c r="D6" s="59" t="s">
        <v>60</v>
      </c>
      <c r="E6" s="60"/>
      <c r="F6" s="61"/>
      <c r="G6" s="59" t="s">
        <v>58</v>
      </c>
      <c r="H6" s="60"/>
      <c r="I6" s="61"/>
      <c r="J6" s="59" t="str">
        <f>[1]Langstaat!P8</f>
        <v>Oct/Okt 2022 - Apr 2023</v>
      </c>
      <c r="K6" s="60"/>
      <c r="L6" s="61"/>
      <c r="M6" s="20" t="s">
        <v>45</v>
      </c>
      <c r="N6" s="59" t="s">
        <v>64</v>
      </c>
      <c r="O6" s="60"/>
      <c r="P6" s="61"/>
      <c r="Q6" s="25"/>
      <c r="R6" s="6"/>
      <c r="S6" s="9"/>
    </row>
    <row r="7" spans="1:19" ht="9.9" customHeight="1" x14ac:dyDescent="0.45">
      <c r="M7" s="39"/>
      <c r="N7" s="39"/>
    </row>
    <row r="8" spans="1:19" ht="30" customHeight="1" x14ac:dyDescent="0.45">
      <c r="A8" s="2"/>
      <c r="B8" s="5"/>
      <c r="C8" s="5"/>
      <c r="D8" s="62" t="s">
        <v>61</v>
      </c>
      <c r="E8" s="63"/>
      <c r="F8" s="64"/>
      <c r="G8" s="62" t="s">
        <v>65</v>
      </c>
      <c r="H8" s="63"/>
      <c r="I8" s="64"/>
      <c r="J8" s="62" t="str">
        <f>[1]Langstaat!P10</f>
        <v>1 Oct/Okt 2022</v>
      </c>
      <c r="K8" s="63"/>
      <c r="L8" s="64"/>
      <c r="M8" s="21"/>
      <c r="N8" s="62" t="s">
        <v>59</v>
      </c>
      <c r="O8" s="63"/>
      <c r="P8" s="64"/>
      <c r="Q8" s="24"/>
      <c r="R8" s="24"/>
      <c r="S8" s="15"/>
    </row>
    <row r="9" spans="1:19" ht="30" customHeight="1" x14ac:dyDescent="0.45">
      <c r="A9" s="22" t="s">
        <v>3</v>
      </c>
      <c r="D9" s="28"/>
      <c r="E9" s="33"/>
      <c r="F9" s="35">
        <f>[1]AFR_Kort!F9</f>
        <v>183198</v>
      </c>
      <c r="G9" s="28"/>
      <c r="H9" s="33"/>
      <c r="I9" s="35">
        <v>166761</v>
      </c>
      <c r="J9" s="28"/>
      <c r="K9" s="33"/>
      <c r="L9" s="35">
        <f>[1]Langstaat!P11</f>
        <v>43647</v>
      </c>
      <c r="M9" s="21">
        <f>ROUND(IFERROR((L9-P9)/P9*100,IF(L9-P9=0,0,100)),1)</f>
        <v>151.69999999999999</v>
      </c>
      <c r="N9" s="28"/>
      <c r="O9" s="33"/>
      <c r="P9" s="35">
        <f>[1]Handaanpassings!B62</f>
        <v>17341</v>
      </c>
      <c r="Q9" s="41"/>
      <c r="R9" s="41"/>
      <c r="S9" s="23" t="s">
        <v>4</v>
      </c>
    </row>
    <row r="10" spans="1:19" ht="30" customHeight="1" x14ac:dyDescent="0.45">
      <c r="A10" s="3"/>
      <c r="D10" s="1"/>
      <c r="E10" s="1"/>
      <c r="F10" s="1"/>
      <c r="G10" s="1"/>
      <c r="H10" s="1"/>
      <c r="I10" s="1"/>
      <c r="J10" s="65" t="str">
        <f>[1]Langstaat!P12</f>
        <v>Prog. Oct/Okt 2022 - Apr 2023</v>
      </c>
      <c r="K10" s="65"/>
      <c r="L10" s="65"/>
      <c r="M10" s="39"/>
      <c r="N10" s="65" t="s">
        <v>66</v>
      </c>
      <c r="O10" s="65"/>
      <c r="P10" s="65"/>
      <c r="Q10" s="41"/>
      <c r="R10" s="41"/>
      <c r="S10" s="17"/>
    </row>
    <row r="11" spans="1:19" ht="30" customHeight="1" x14ac:dyDescent="0.45">
      <c r="A11" s="22" t="s">
        <v>5</v>
      </c>
      <c r="D11" s="28"/>
      <c r="E11" s="33"/>
      <c r="F11" s="35">
        <v>24</v>
      </c>
      <c r="G11" s="28"/>
      <c r="H11" s="33"/>
      <c r="I11" s="35">
        <v>2</v>
      </c>
      <c r="J11" s="28"/>
      <c r="K11" s="33"/>
      <c r="L11" s="35">
        <f>[1]Langstaat!P13</f>
        <v>209806</v>
      </c>
      <c r="M11" s="21">
        <f>ROUND(IFERROR((L11-P11)/P11*100,IF(L11-P11=0,0,100)),1)</f>
        <v>6</v>
      </c>
      <c r="N11" s="28"/>
      <c r="O11" s="33"/>
      <c r="P11" s="35">
        <f>P12+P13</f>
        <v>197856</v>
      </c>
      <c r="Q11" s="41"/>
      <c r="R11" s="41"/>
      <c r="S11" s="23" t="s">
        <v>6</v>
      </c>
    </row>
    <row r="12" spans="1:19" ht="30" customHeight="1" x14ac:dyDescent="0.45">
      <c r="A12" s="3"/>
      <c r="B12" s="2" t="s">
        <v>7</v>
      </c>
      <c r="C12" s="7"/>
      <c r="D12" s="29"/>
      <c r="E12" s="34"/>
      <c r="F12" s="36">
        <v>24</v>
      </c>
      <c r="G12" s="29"/>
      <c r="H12" s="34"/>
      <c r="I12" s="36">
        <v>2</v>
      </c>
      <c r="J12" s="29"/>
      <c r="K12" s="34"/>
      <c r="L12" s="36">
        <f>[1]Langstaat!P14</f>
        <v>209806</v>
      </c>
      <c r="M12" s="18">
        <f>ROUND(IFERROR((L12-P12)/P12*100,IF(L12-P12=0,0,100)),1)</f>
        <v>6</v>
      </c>
      <c r="N12" s="29"/>
      <c r="O12" s="34"/>
      <c r="P12" s="36">
        <f>[1]Handaanpassings!C74</f>
        <v>197856</v>
      </c>
      <c r="Q12" s="12"/>
      <c r="R12" s="15" t="s">
        <v>8</v>
      </c>
      <c r="S12" s="17"/>
    </row>
    <row r="13" spans="1:19" ht="30" customHeight="1" x14ac:dyDescent="0.45">
      <c r="A13" s="3"/>
      <c r="B13" s="4" t="s">
        <v>9</v>
      </c>
      <c r="C13" s="9"/>
      <c r="D13" s="30"/>
      <c r="E13" s="32"/>
      <c r="F13" s="37">
        <v>0</v>
      </c>
      <c r="G13" s="30"/>
      <c r="H13" s="32"/>
      <c r="I13" s="37">
        <v>0</v>
      </c>
      <c r="J13" s="30"/>
      <c r="K13" s="32"/>
      <c r="L13" s="37">
        <f>[1]Langstaat!P15</f>
        <v>0</v>
      </c>
      <c r="M13" s="20">
        <f>ROUND(IFERROR((L13-P13)/P13*100,IF(L13-P13=0,0,100)),1)</f>
        <v>0</v>
      </c>
      <c r="N13" s="30"/>
      <c r="O13" s="32"/>
      <c r="P13" s="37">
        <f>[1]Handaanpassings!D74+[1]Handaanpassings!E74</f>
        <v>0</v>
      </c>
      <c r="Q13" s="43"/>
      <c r="R13" s="16" t="s">
        <v>10</v>
      </c>
      <c r="S13" s="17"/>
    </row>
    <row r="14" spans="1:19" ht="9.9" customHeight="1" x14ac:dyDescent="0.45">
      <c r="A14" s="3"/>
      <c r="D14" s="1"/>
      <c r="E14" s="1"/>
      <c r="F14" s="1"/>
      <c r="G14" s="1"/>
      <c r="H14" s="1"/>
      <c r="I14" s="1"/>
      <c r="J14" s="1"/>
      <c r="K14" s="1"/>
      <c r="L14" s="1"/>
      <c r="M14" s="39"/>
      <c r="N14" s="1"/>
      <c r="O14" s="1"/>
      <c r="P14" s="1"/>
      <c r="Q14" s="41"/>
      <c r="R14" s="41"/>
      <c r="S14" s="17"/>
    </row>
    <row r="15" spans="1:19" ht="30" customHeight="1" x14ac:dyDescent="0.45">
      <c r="A15" s="22" t="s">
        <v>11</v>
      </c>
      <c r="D15" s="28"/>
      <c r="E15" s="33"/>
      <c r="F15" s="35">
        <v>16402</v>
      </c>
      <c r="G15" s="28"/>
      <c r="H15" s="33"/>
      <c r="I15" s="35">
        <v>18367</v>
      </c>
      <c r="J15" s="28"/>
      <c r="K15" s="33"/>
      <c r="L15" s="35">
        <f>[1]Langstaat!P17</f>
        <v>105884</v>
      </c>
      <c r="M15" s="21">
        <f t="shared" ref="M15:M21" si="0">ROUND(IFERROR((L15-P15)/P15*100,IF(L15-P15=0,0,100)),1)</f>
        <v>18.2</v>
      </c>
      <c r="N15" s="28"/>
      <c r="O15" s="33"/>
      <c r="P15" s="35">
        <f>P16+P19+P20+P21</f>
        <v>89564</v>
      </c>
      <c r="Q15" s="41"/>
      <c r="R15" s="41"/>
      <c r="S15" s="23" t="s">
        <v>12</v>
      </c>
    </row>
    <row r="16" spans="1:19" ht="30" customHeight="1" x14ac:dyDescent="0.45">
      <c r="A16" s="3"/>
      <c r="B16" s="2" t="s">
        <v>13</v>
      </c>
      <c r="C16" s="7"/>
      <c r="D16" s="28"/>
      <c r="E16" s="33"/>
      <c r="F16" s="35">
        <v>16402</v>
      </c>
      <c r="G16" s="28"/>
      <c r="H16" s="33"/>
      <c r="I16" s="35">
        <v>18367</v>
      </c>
      <c r="J16" s="28"/>
      <c r="K16" s="33"/>
      <c r="L16" s="35">
        <f>[1]Langstaat!P18</f>
        <v>105884</v>
      </c>
      <c r="M16" s="21">
        <f t="shared" si="0"/>
        <v>18.2</v>
      </c>
      <c r="N16" s="28"/>
      <c r="O16" s="33"/>
      <c r="P16" s="35">
        <f>P17+P18</f>
        <v>89559</v>
      </c>
      <c r="Q16" s="12"/>
      <c r="R16" s="15" t="s">
        <v>14</v>
      </c>
      <c r="S16" s="17"/>
    </row>
    <row r="17" spans="1:19" ht="30" customHeight="1" x14ac:dyDescent="0.45">
      <c r="A17" s="3"/>
      <c r="B17" s="3"/>
      <c r="C17" s="10" t="s">
        <v>15</v>
      </c>
      <c r="D17" s="29"/>
      <c r="E17" s="34"/>
      <c r="F17" s="36">
        <v>527</v>
      </c>
      <c r="G17" s="29"/>
      <c r="H17" s="34"/>
      <c r="I17" s="36">
        <v>347</v>
      </c>
      <c r="J17" s="29"/>
      <c r="K17" s="34"/>
      <c r="L17" s="36">
        <f>[1]Langstaat!P19</f>
        <v>3316</v>
      </c>
      <c r="M17" s="18">
        <f t="shared" si="0"/>
        <v>16.100000000000001</v>
      </c>
      <c r="N17" s="29"/>
      <c r="O17" s="34"/>
      <c r="P17" s="36">
        <f>[1]Handaanpassings!I74+[1]Handaanpassings!S74</f>
        <v>2855</v>
      </c>
      <c r="Q17" s="13" t="s">
        <v>16</v>
      </c>
      <c r="R17" s="17"/>
      <c r="S17" s="17"/>
    </row>
    <row r="18" spans="1:19" ht="30" customHeight="1" x14ac:dyDescent="0.45">
      <c r="A18" s="3"/>
      <c r="B18" s="3"/>
      <c r="C18" s="11" t="s">
        <v>17</v>
      </c>
      <c r="D18" s="30"/>
      <c r="E18" s="32"/>
      <c r="F18" s="37">
        <v>15875</v>
      </c>
      <c r="G18" s="30"/>
      <c r="H18" s="32"/>
      <c r="I18" s="37">
        <v>18020</v>
      </c>
      <c r="J18" s="30"/>
      <c r="K18" s="32"/>
      <c r="L18" s="37">
        <f>[1]Langstaat!P20</f>
        <v>102568</v>
      </c>
      <c r="M18" s="20">
        <f t="shared" si="0"/>
        <v>18.3</v>
      </c>
      <c r="N18" s="30"/>
      <c r="O18" s="32"/>
      <c r="P18" s="37">
        <f>[1]Handaanpassings!J74</f>
        <v>86704</v>
      </c>
      <c r="Q18" s="14" t="s">
        <v>18</v>
      </c>
      <c r="R18" s="17"/>
      <c r="S18" s="17"/>
    </row>
    <row r="19" spans="1:19" ht="30" customHeight="1" x14ac:dyDescent="0.45">
      <c r="A19" s="3"/>
      <c r="B19" s="3" t="s">
        <v>19</v>
      </c>
      <c r="C19" s="8"/>
      <c r="D19" s="29"/>
      <c r="E19" s="34"/>
      <c r="F19" s="36">
        <v>0</v>
      </c>
      <c r="G19" s="29"/>
      <c r="H19" s="34"/>
      <c r="I19" s="36">
        <v>0</v>
      </c>
      <c r="J19" s="29"/>
      <c r="K19" s="34"/>
      <c r="L19" s="36">
        <f>[1]Langstaat!P21</f>
        <v>0</v>
      </c>
      <c r="M19" s="18">
        <f t="shared" si="0"/>
        <v>0</v>
      </c>
      <c r="N19" s="29"/>
      <c r="O19" s="34"/>
      <c r="P19" s="36">
        <f>[1]Handaanpassings!M74</f>
        <v>0</v>
      </c>
      <c r="Q19" s="42"/>
      <c r="R19" s="17" t="s">
        <v>20</v>
      </c>
      <c r="S19" s="17"/>
    </row>
    <row r="20" spans="1:19" ht="30" customHeight="1" x14ac:dyDescent="0.45">
      <c r="A20" s="3"/>
      <c r="B20" s="3" t="s">
        <v>21</v>
      </c>
      <c r="C20" s="8"/>
      <c r="D20" s="31"/>
      <c r="E20" s="1"/>
      <c r="F20" s="38">
        <v>0</v>
      </c>
      <c r="G20" s="31"/>
      <c r="H20" s="1"/>
      <c r="I20" s="38">
        <v>0</v>
      </c>
      <c r="J20" s="31"/>
      <c r="K20" s="1"/>
      <c r="L20" s="38">
        <f>[1]Langstaat!P22</f>
        <v>0</v>
      </c>
      <c r="M20" s="19">
        <f t="shared" si="0"/>
        <v>-100</v>
      </c>
      <c r="N20" s="31"/>
      <c r="O20" s="1"/>
      <c r="P20" s="38">
        <f>[1]Handaanpassings!N74</f>
        <v>5</v>
      </c>
      <c r="Q20" s="42"/>
      <c r="R20" s="17" t="s">
        <v>22</v>
      </c>
      <c r="S20" s="17"/>
    </row>
    <row r="21" spans="1:19" ht="30" customHeight="1" x14ac:dyDescent="0.45">
      <c r="A21" s="3"/>
      <c r="B21" s="4" t="s">
        <v>23</v>
      </c>
      <c r="C21" s="9"/>
      <c r="D21" s="30"/>
      <c r="E21" s="32"/>
      <c r="F21" s="37">
        <v>0</v>
      </c>
      <c r="G21" s="30"/>
      <c r="H21" s="32"/>
      <c r="I21" s="37">
        <v>0</v>
      </c>
      <c r="J21" s="30"/>
      <c r="K21" s="32"/>
      <c r="L21" s="37">
        <f>[1]Langstaat!P23</f>
        <v>0</v>
      </c>
      <c r="M21" s="20">
        <f t="shared" si="0"/>
        <v>0</v>
      </c>
      <c r="N21" s="30"/>
      <c r="O21" s="32"/>
      <c r="P21" s="37">
        <f>[1]Handaanpassings!O74</f>
        <v>0</v>
      </c>
      <c r="Q21" s="43"/>
      <c r="R21" s="16" t="s">
        <v>24</v>
      </c>
      <c r="S21" s="17"/>
    </row>
    <row r="22" spans="1:19" ht="9.9" customHeight="1" x14ac:dyDescent="0.45">
      <c r="A22" s="3"/>
      <c r="D22" s="1"/>
      <c r="E22" s="1"/>
      <c r="F22" s="1"/>
      <c r="G22" s="1"/>
      <c r="H22" s="1"/>
      <c r="I22" s="1"/>
      <c r="J22" s="1"/>
      <c r="K22" s="1"/>
      <c r="L22" s="1"/>
      <c r="M22" s="39"/>
      <c r="N22" s="1"/>
      <c r="O22" s="1"/>
      <c r="P22" s="1"/>
      <c r="Q22" s="41"/>
      <c r="R22" s="41"/>
      <c r="S22" s="17"/>
    </row>
    <row r="23" spans="1:19" ht="30" customHeight="1" x14ac:dyDescent="0.45">
      <c r="A23" s="22" t="s">
        <v>46</v>
      </c>
      <c r="D23" s="1"/>
      <c r="E23" s="1"/>
      <c r="F23" s="1"/>
      <c r="G23" s="1"/>
      <c r="H23" s="1"/>
      <c r="I23" s="1"/>
      <c r="J23" s="1"/>
      <c r="K23" s="1"/>
      <c r="L23" s="1"/>
      <c r="M23" s="39"/>
      <c r="N23" s="1"/>
      <c r="O23" s="1"/>
      <c r="P23" s="1"/>
      <c r="Q23" s="41"/>
      <c r="R23" s="41"/>
      <c r="S23" s="23" t="s">
        <v>47</v>
      </c>
    </row>
    <row r="24" spans="1:19" ht="30" customHeight="1" x14ac:dyDescent="0.45">
      <c r="A24" s="3"/>
      <c r="B24" s="2" t="s">
        <v>25</v>
      </c>
      <c r="C24" s="7"/>
      <c r="D24" s="28"/>
      <c r="E24" s="33"/>
      <c r="F24" s="35">
        <v>0</v>
      </c>
      <c r="G24" s="28"/>
      <c r="H24" s="33"/>
      <c r="I24" s="35">
        <v>38574</v>
      </c>
      <c r="J24" s="28"/>
      <c r="K24" s="33"/>
      <c r="L24" s="35">
        <f>[1]Langstaat!P26</f>
        <v>38574</v>
      </c>
      <c r="M24" s="21">
        <f>ROUND(IFERROR((L24-P24)/P24*100,IF(L24-P24=0,0,100)),1)</f>
        <v>19.399999999999999</v>
      </c>
      <c r="N24" s="28"/>
      <c r="O24" s="33"/>
      <c r="P24" s="35">
        <f>P25+P26</f>
        <v>32297</v>
      </c>
      <c r="Q24" s="12"/>
      <c r="R24" s="15" t="s">
        <v>26</v>
      </c>
      <c r="S24" s="17"/>
    </row>
    <row r="25" spans="1:19" ht="30" customHeight="1" x14ac:dyDescent="0.45">
      <c r="A25" s="3"/>
      <c r="B25" s="3"/>
      <c r="C25" s="10" t="s">
        <v>27</v>
      </c>
      <c r="D25" s="29"/>
      <c r="E25" s="34"/>
      <c r="F25" s="36">
        <v>0</v>
      </c>
      <c r="G25" s="29"/>
      <c r="H25" s="34"/>
      <c r="I25" s="36">
        <v>0</v>
      </c>
      <c r="J25" s="29"/>
      <c r="K25" s="34"/>
      <c r="L25" s="36">
        <f>[1]Langstaat!P27</f>
        <v>0</v>
      </c>
      <c r="M25" s="18">
        <f>ROUND(IFERROR((L25-P25)/P25*100,IF(L25-P25=0,0,100)),1)</f>
        <v>0</v>
      </c>
      <c r="N25" s="29"/>
      <c r="O25" s="34"/>
      <c r="P25" s="36">
        <f>[1]Handaanpassings!K74-[1]Handaanpassings!W74-[1]Handaanpassings!X74</f>
        <v>0</v>
      </c>
      <c r="Q25" s="13" t="s">
        <v>28</v>
      </c>
      <c r="R25" s="17"/>
      <c r="S25" s="17"/>
    </row>
    <row r="26" spans="1:19" ht="30" customHeight="1" x14ac:dyDescent="0.45">
      <c r="A26" s="3"/>
      <c r="B26" s="4"/>
      <c r="C26" s="11" t="s">
        <v>29</v>
      </c>
      <c r="D26" s="30"/>
      <c r="E26" s="32"/>
      <c r="F26" s="37">
        <v>0</v>
      </c>
      <c r="G26" s="30"/>
      <c r="H26" s="32"/>
      <c r="I26" s="37">
        <v>38574</v>
      </c>
      <c r="J26" s="30"/>
      <c r="K26" s="32"/>
      <c r="L26" s="37">
        <f>[1]Langstaat!P28</f>
        <v>38574</v>
      </c>
      <c r="M26" s="20">
        <f>ROUND(IFERROR((L26-P26)/P26*100,IF(L26-P26=0,0,100)),1)</f>
        <v>19.399999999999999</v>
      </c>
      <c r="N26" s="30"/>
      <c r="O26" s="32"/>
      <c r="P26" s="37">
        <f>[1]Handaanpassings!L74</f>
        <v>32297</v>
      </c>
      <c r="Q26" s="14" t="s">
        <v>30</v>
      </c>
      <c r="R26" s="16"/>
      <c r="S26" s="17"/>
    </row>
    <row r="27" spans="1:19" ht="9.9" customHeight="1" x14ac:dyDescent="0.45">
      <c r="A27" s="3"/>
      <c r="D27" s="1"/>
      <c r="E27" s="1"/>
      <c r="F27" s="1"/>
      <c r="G27" s="1"/>
      <c r="H27" s="1"/>
      <c r="I27" s="1"/>
      <c r="J27" s="1"/>
      <c r="K27" s="1"/>
      <c r="L27" s="1"/>
      <c r="M27" s="39"/>
      <c r="N27" s="1"/>
      <c r="O27" s="1"/>
      <c r="P27" s="1"/>
      <c r="Q27" s="41"/>
      <c r="R27" s="41"/>
      <c r="S27" s="17"/>
    </row>
    <row r="28" spans="1:19" ht="30" customHeight="1" x14ac:dyDescent="0.45">
      <c r="A28" s="22" t="s">
        <v>31</v>
      </c>
      <c r="D28" s="28"/>
      <c r="E28" s="33"/>
      <c r="F28" s="35">
        <v>59</v>
      </c>
      <c r="G28" s="28"/>
      <c r="H28" s="33"/>
      <c r="I28" s="35">
        <v>96</v>
      </c>
      <c r="J28" s="28"/>
      <c r="K28" s="33"/>
      <c r="L28" s="35">
        <f>[1]Langstaat!P30</f>
        <v>-731</v>
      </c>
      <c r="M28" s="21"/>
      <c r="N28" s="28"/>
      <c r="O28" s="33"/>
      <c r="P28" s="35">
        <f>P29+P30</f>
        <v>-1140</v>
      </c>
      <c r="Q28" s="41"/>
      <c r="R28" s="41"/>
      <c r="S28" s="23" t="s">
        <v>32</v>
      </c>
    </row>
    <row r="29" spans="1:19" ht="30" customHeight="1" x14ac:dyDescent="0.45">
      <c r="A29" s="3"/>
      <c r="B29" s="2" t="s">
        <v>33</v>
      </c>
      <c r="C29" s="7"/>
      <c r="D29" s="29"/>
      <c r="E29" s="34"/>
      <c r="F29" s="36">
        <v>27</v>
      </c>
      <c r="G29" s="29"/>
      <c r="H29" s="34"/>
      <c r="I29" s="36">
        <v>130</v>
      </c>
      <c r="J29" s="29"/>
      <c r="K29" s="34"/>
      <c r="L29" s="36">
        <f>[1]Langstaat!P31</f>
        <v>199</v>
      </c>
      <c r="M29" s="18"/>
      <c r="N29" s="29"/>
      <c r="O29" s="34"/>
      <c r="P29" s="36">
        <f>[1]Handaanpassings!P74+[1]Handaanpassings!Q74-[1]Handaanpassings!F74-[1]Handaanpassings!G74</f>
        <v>146</v>
      </c>
      <c r="Q29" s="12"/>
      <c r="R29" s="15" t="s">
        <v>34</v>
      </c>
      <c r="S29" s="17"/>
    </row>
    <row r="30" spans="1:19" ht="30" customHeight="1" x14ac:dyDescent="0.45">
      <c r="A30" s="3"/>
      <c r="B30" s="4" t="s">
        <v>35</v>
      </c>
      <c r="C30" s="9"/>
      <c r="D30" s="30"/>
      <c r="E30" s="32"/>
      <c r="F30" s="37">
        <v>32</v>
      </c>
      <c r="G30" s="30"/>
      <c r="H30" s="32"/>
      <c r="I30" s="37">
        <v>-34</v>
      </c>
      <c r="J30" s="30"/>
      <c r="K30" s="32"/>
      <c r="L30" s="37">
        <f>[1]Langstaat!P32</f>
        <v>-930</v>
      </c>
      <c r="M30" s="20"/>
      <c r="N30" s="30"/>
      <c r="O30" s="32"/>
      <c r="P30" s="37">
        <f>[1]Handaanpassings!T74-[1]Handaanpassings!H74</f>
        <v>-1286</v>
      </c>
      <c r="Q30" s="43"/>
      <c r="R30" s="16" t="s">
        <v>36</v>
      </c>
      <c r="S30" s="17"/>
    </row>
    <row r="31" spans="1:19" ht="9.9" customHeight="1" x14ac:dyDescent="0.45">
      <c r="A31" s="3"/>
      <c r="D31" s="1"/>
      <c r="E31" s="1"/>
      <c r="F31" s="1"/>
      <c r="G31" s="1"/>
      <c r="H31" s="1"/>
      <c r="I31" s="1"/>
      <c r="J31" s="1"/>
      <c r="K31" s="1"/>
      <c r="L31" s="1"/>
      <c r="M31" s="39"/>
      <c r="N31" s="1"/>
      <c r="O31" s="1"/>
      <c r="P31" s="1"/>
      <c r="Q31" s="41"/>
      <c r="R31" s="41"/>
      <c r="S31" s="17"/>
    </row>
    <row r="32" spans="1:19" ht="30" customHeight="1" x14ac:dyDescent="0.45">
      <c r="A32" s="3"/>
      <c r="D32" s="66" t="s">
        <v>62</v>
      </c>
      <c r="E32" s="65"/>
      <c r="F32" s="67"/>
      <c r="G32" s="66" t="s">
        <v>67</v>
      </c>
      <c r="H32" s="65"/>
      <c r="I32" s="67"/>
      <c r="J32" s="66" t="str">
        <f>[1]Langstaat!P34</f>
        <v>30 Apr 2023</v>
      </c>
      <c r="K32" s="65"/>
      <c r="L32" s="67"/>
      <c r="M32" s="21"/>
      <c r="N32" s="66" t="s">
        <v>68</v>
      </c>
      <c r="O32" s="65"/>
      <c r="P32" s="67"/>
      <c r="Q32" s="41"/>
      <c r="R32" s="41"/>
      <c r="S32" s="17"/>
    </row>
    <row r="33" spans="1:19" ht="30" customHeight="1" x14ac:dyDescent="0.45">
      <c r="A33" s="25" t="s">
        <v>37</v>
      </c>
      <c r="B33" s="6"/>
      <c r="C33" s="6"/>
      <c r="D33" s="28"/>
      <c r="E33" s="33"/>
      <c r="F33" s="35">
        <f>F9+F11-F15-F24-F28</f>
        <v>166761</v>
      </c>
      <c r="G33" s="28"/>
      <c r="H33" s="33"/>
      <c r="I33" s="35">
        <f>I9+I11-I15-I24-I28</f>
        <v>109726</v>
      </c>
      <c r="J33" s="28"/>
      <c r="K33" s="33"/>
      <c r="L33" s="35">
        <f>[1]Langstaat!P35</f>
        <v>109726</v>
      </c>
      <c r="M33" s="21">
        <f>ROUND(IFERROR((L33-P33)/P33*100,IF(L33-P33=0,0,100)),1)</f>
        <v>16.100000000000001</v>
      </c>
      <c r="N33" s="28"/>
      <c r="O33" s="33"/>
      <c r="P33" s="35">
        <f>P9+P11-P15-P24-P28</f>
        <v>94476</v>
      </c>
      <c r="Q33" s="44"/>
      <c r="R33" s="44"/>
      <c r="S33" s="27" t="s">
        <v>38</v>
      </c>
    </row>
    <row r="34" spans="1:19" ht="9.9" customHeight="1" x14ac:dyDescent="0.45">
      <c r="A34" s="3"/>
      <c r="D34" s="1"/>
      <c r="E34" s="1"/>
      <c r="F34" s="1"/>
      <c r="G34" s="1"/>
      <c r="H34" s="1"/>
      <c r="I34" s="1"/>
      <c r="J34" s="1"/>
      <c r="K34" s="1"/>
      <c r="L34" s="1"/>
      <c r="M34" s="39"/>
      <c r="N34" s="1"/>
      <c r="O34" s="1"/>
      <c r="P34" s="1"/>
      <c r="Q34" s="41"/>
      <c r="R34" s="41"/>
      <c r="S34" s="17"/>
    </row>
    <row r="35" spans="1:19" ht="30" customHeight="1" x14ac:dyDescent="0.45">
      <c r="A35" s="22" t="s">
        <v>48</v>
      </c>
      <c r="D35" s="28"/>
      <c r="E35" s="33"/>
      <c r="F35" s="35">
        <v>166761</v>
      </c>
      <c r="G35" s="28"/>
      <c r="H35" s="33"/>
      <c r="I35" s="35">
        <v>109726</v>
      </c>
      <c r="J35" s="28"/>
      <c r="K35" s="33"/>
      <c r="L35" s="35">
        <f>[1]Langstaat!P37</f>
        <v>109726</v>
      </c>
      <c r="M35" s="21">
        <v>16.100000000000001</v>
      </c>
      <c r="N35" s="28"/>
      <c r="O35" s="33"/>
      <c r="P35" s="35">
        <v>94476</v>
      </c>
      <c r="Q35" s="41"/>
      <c r="R35" s="41"/>
      <c r="S35" s="23" t="s">
        <v>49</v>
      </c>
    </row>
    <row r="36" spans="1:19" ht="30" customHeight="1" x14ac:dyDescent="0.45">
      <c r="A36" s="3"/>
      <c r="B36" s="2" t="s">
        <v>39</v>
      </c>
      <c r="C36" s="7"/>
      <c r="D36" s="29"/>
      <c r="E36" s="34"/>
      <c r="F36" s="36">
        <v>105773</v>
      </c>
      <c r="G36" s="29"/>
      <c r="H36" s="34"/>
      <c r="I36" s="36">
        <v>70276</v>
      </c>
      <c r="J36" s="29"/>
      <c r="K36" s="34"/>
      <c r="L36" s="36">
        <f>[1]Langstaat!P38</f>
        <v>70276</v>
      </c>
      <c r="M36" s="18">
        <v>35.4</v>
      </c>
      <c r="N36" s="29"/>
      <c r="O36" s="34"/>
      <c r="P36" s="36">
        <v>51896</v>
      </c>
      <c r="Q36" s="12"/>
      <c r="R36" s="15" t="s">
        <v>40</v>
      </c>
      <c r="S36" s="17"/>
    </row>
    <row r="37" spans="1:19" ht="30" customHeight="1" x14ac:dyDescent="0.45">
      <c r="A37" s="3"/>
      <c r="B37" s="4" t="s">
        <v>41</v>
      </c>
      <c r="C37" s="9"/>
      <c r="D37" s="30"/>
      <c r="E37" s="32"/>
      <c r="F37" s="37">
        <v>60988</v>
      </c>
      <c r="G37" s="30"/>
      <c r="H37" s="32"/>
      <c r="I37" s="37">
        <v>39450</v>
      </c>
      <c r="J37" s="30"/>
      <c r="K37" s="32"/>
      <c r="L37" s="37">
        <f>[1]Langstaat!P39</f>
        <v>39450</v>
      </c>
      <c r="M37" s="20">
        <v>-7.4</v>
      </c>
      <c r="N37" s="30"/>
      <c r="O37" s="32"/>
      <c r="P37" s="37">
        <v>42580</v>
      </c>
      <c r="Q37" s="43"/>
      <c r="R37" s="16" t="s">
        <v>42</v>
      </c>
      <c r="S37" s="17"/>
    </row>
    <row r="38" spans="1:19" ht="9.9" customHeight="1" x14ac:dyDescent="0.45">
      <c r="A38" s="4"/>
      <c r="B38" s="6"/>
      <c r="C38" s="6"/>
      <c r="D38" s="32"/>
      <c r="E38" s="32"/>
      <c r="F38" s="32"/>
      <c r="G38" s="32"/>
      <c r="H38" s="32"/>
      <c r="I38" s="32"/>
      <c r="J38" s="32"/>
      <c r="K38" s="32"/>
      <c r="L38" s="32"/>
      <c r="M38" s="46"/>
      <c r="N38" s="32"/>
      <c r="O38" s="32"/>
      <c r="P38" s="32"/>
      <c r="Q38" s="44"/>
      <c r="R38" s="44"/>
      <c r="S38" s="16"/>
    </row>
    <row r="39" spans="1:19" ht="9.9" customHeight="1" x14ac:dyDescent="0.45">
      <c r="A39" s="3"/>
      <c r="S39" s="8"/>
    </row>
    <row r="40" spans="1:19" ht="30" customHeight="1" x14ac:dyDescent="0.45">
      <c r="A40" s="68" t="s">
        <v>50</v>
      </c>
      <c r="B40" s="69"/>
      <c r="C40" s="69"/>
      <c r="D40" s="69"/>
      <c r="E40" s="69"/>
      <c r="F40" s="69"/>
      <c r="G40" s="69"/>
      <c r="H40" s="69"/>
      <c r="I40" s="69"/>
      <c r="J40" s="39" t="s">
        <v>51</v>
      </c>
      <c r="K40" s="72" t="s">
        <v>52</v>
      </c>
      <c r="L40" s="72"/>
      <c r="M40" s="72"/>
      <c r="N40" s="72"/>
      <c r="O40" s="72"/>
      <c r="P40" s="72"/>
      <c r="Q40" s="72"/>
      <c r="R40" s="72"/>
      <c r="S40" s="73"/>
    </row>
    <row r="41" spans="1:19" ht="30" customHeight="1" x14ac:dyDescent="0.45">
      <c r="A41" s="68" t="s">
        <v>53</v>
      </c>
      <c r="B41" s="69"/>
      <c r="C41" s="69"/>
      <c r="D41" s="69"/>
      <c r="E41" s="69"/>
      <c r="F41" s="69"/>
      <c r="G41" s="69"/>
      <c r="H41" s="69"/>
      <c r="I41" s="69"/>
      <c r="J41" s="39" t="s">
        <v>54</v>
      </c>
      <c r="K41" s="72" t="s">
        <v>55</v>
      </c>
      <c r="L41" s="72"/>
      <c r="M41" s="72"/>
      <c r="N41" s="72"/>
      <c r="O41" s="72"/>
      <c r="P41" s="72"/>
      <c r="Q41" s="72"/>
      <c r="R41" s="72"/>
      <c r="S41" s="73"/>
    </row>
    <row r="42" spans="1:19" ht="30" customHeight="1" x14ac:dyDescent="0.45">
      <c r="A42" s="68" t="s">
        <v>56</v>
      </c>
      <c r="B42" s="69"/>
      <c r="C42" s="69"/>
      <c r="D42" s="69"/>
      <c r="E42" s="69"/>
      <c r="F42" s="69"/>
      <c r="G42" s="69"/>
      <c r="H42" s="69"/>
      <c r="I42" s="69"/>
      <c r="J42" s="39"/>
      <c r="K42" s="72" t="s">
        <v>57</v>
      </c>
      <c r="L42" s="72"/>
      <c r="M42" s="72"/>
      <c r="N42" s="72"/>
      <c r="O42" s="72"/>
      <c r="P42" s="72"/>
      <c r="Q42" s="72"/>
      <c r="R42" s="72"/>
      <c r="S42" s="73"/>
    </row>
    <row r="43" spans="1:19" ht="30" customHeight="1" x14ac:dyDescent="0.45">
      <c r="A43" s="68"/>
      <c r="B43" s="69"/>
      <c r="C43" s="69"/>
      <c r="D43" s="69"/>
      <c r="E43" s="69"/>
      <c r="F43" s="69"/>
      <c r="G43" s="69"/>
      <c r="H43" s="69"/>
      <c r="I43" s="69"/>
      <c r="J43" s="39"/>
      <c r="K43" s="72"/>
      <c r="L43" s="72"/>
      <c r="M43" s="72"/>
      <c r="N43" s="72"/>
      <c r="O43" s="72"/>
      <c r="P43" s="72"/>
      <c r="Q43" s="72"/>
      <c r="R43" s="72"/>
      <c r="S43" s="73"/>
    </row>
    <row r="44" spans="1:19" ht="30" customHeight="1" x14ac:dyDescent="0.45">
      <c r="A44" s="70"/>
      <c r="B44" s="71"/>
      <c r="C44" s="71"/>
      <c r="D44" s="71"/>
      <c r="E44" s="71"/>
      <c r="F44" s="71"/>
      <c r="G44" s="71"/>
      <c r="H44" s="71"/>
      <c r="I44" s="71"/>
      <c r="J44" s="46"/>
      <c r="K44" s="74"/>
      <c r="L44" s="74"/>
      <c r="M44" s="74"/>
      <c r="N44" s="74"/>
      <c r="O44" s="74"/>
      <c r="P44" s="74"/>
      <c r="Q44" s="74"/>
      <c r="R44" s="74"/>
      <c r="S44" s="75"/>
    </row>
    <row r="45" spans="1:19" ht="30" customHeight="1" x14ac:dyDescent="0.45"/>
  </sheetData>
  <sheetProtection formatCells="0" formatColumns="0" formatRows="0" insertHyperlinks="0" deleteColumns="0" deleteRows="0" autoFilter="0" pivotTables="0"/>
  <protectedRanges>
    <protectedRange password="CE4B" sqref="A1:Z8 A10:Z10 A9:E9 G9:Z9 A12:Z60 A11:E11 G11:Z11" name="p5952465375e72fe0b71385b992f2d0a3"/>
    <protectedRange password="CE4B" sqref="F9" name="p5952465375e72fe0b71385b992f2d0a3_2"/>
    <protectedRange password="CE4B" sqref="F11" name="p5952465375e72fe0b71385b992f2d0a3_1"/>
  </protectedRanges>
  <mergeCells count="33">
    <mergeCell ref="K40:S40"/>
    <mergeCell ref="K41:S41"/>
    <mergeCell ref="K42:S42"/>
    <mergeCell ref="K43:S43"/>
    <mergeCell ref="K44:S44"/>
    <mergeCell ref="A40:I40"/>
    <mergeCell ref="A41:I41"/>
    <mergeCell ref="A42:I42"/>
    <mergeCell ref="A43:I43"/>
    <mergeCell ref="A44:I44"/>
    <mergeCell ref="N8:P8"/>
    <mergeCell ref="J10:L10"/>
    <mergeCell ref="N10:P10"/>
    <mergeCell ref="D32:F32"/>
    <mergeCell ref="G32:I32"/>
    <mergeCell ref="J32:L32"/>
    <mergeCell ref="N32:P32"/>
    <mergeCell ref="D6:F6"/>
    <mergeCell ref="G5:I5"/>
    <mergeCell ref="J6:L6"/>
    <mergeCell ref="D8:F8"/>
    <mergeCell ref="G8:I8"/>
    <mergeCell ref="J8:L8"/>
    <mergeCell ref="N6:P6"/>
    <mergeCell ref="Q2:S2"/>
    <mergeCell ref="Q5:S5"/>
    <mergeCell ref="G6:I6"/>
    <mergeCell ref="J5:L5"/>
    <mergeCell ref="D1:P1"/>
    <mergeCell ref="D2:P2"/>
    <mergeCell ref="D3:P3"/>
    <mergeCell ref="D4:P4"/>
    <mergeCell ref="N5:P5"/>
  </mergeCells>
  <pageMargins left="1" right="1" top="0.6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Eng.Afr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Lynette Steyn</cp:lastModifiedBy>
  <dcterms:created xsi:type="dcterms:W3CDTF">2020-10-12T13:06:58Z</dcterms:created>
  <dcterms:modified xsi:type="dcterms:W3CDTF">2023-05-24T09:03:57Z</dcterms:modified>
  <cp:category/>
</cp:coreProperties>
</file>