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1BE099C-1FB1-472D-B8FF-1BA3903AF29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Number of Audits" sheetId="1" r:id="rId1"/>
    <sheet name="Receipts incorrect" sheetId="3" r:id="rId2"/>
    <sheet name="Number incorrect" sheetId="2" r:id="rId3"/>
    <sheet name="Stocks incorrec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8" i="1" l="1"/>
  <c r="I98" i="1"/>
  <c r="H98" i="1"/>
  <c r="F98" i="1"/>
  <c r="E98" i="1"/>
  <c r="C98" i="1"/>
  <c r="L97" i="1"/>
  <c r="K97" i="1"/>
  <c r="J97" i="1"/>
  <c r="M97" i="1" s="1"/>
  <c r="G97" i="1"/>
  <c r="D97" i="1"/>
  <c r="L96" i="1"/>
  <c r="K96" i="1"/>
  <c r="J96" i="1"/>
  <c r="G96" i="1"/>
  <c r="D96" i="1"/>
  <c r="M96" i="1" s="1"/>
  <c r="L95" i="1"/>
  <c r="K95" i="1"/>
  <c r="J95" i="1"/>
  <c r="G95" i="1"/>
  <c r="D95" i="1"/>
  <c r="L94" i="1"/>
  <c r="K94" i="1"/>
  <c r="J94" i="1"/>
  <c r="G94" i="1"/>
  <c r="D94" i="1"/>
  <c r="L93" i="1"/>
  <c r="K93" i="1"/>
  <c r="J93" i="1"/>
  <c r="G93" i="1"/>
  <c r="D93" i="1"/>
  <c r="L92" i="1"/>
  <c r="K92" i="1"/>
  <c r="J92" i="1"/>
  <c r="G92" i="1"/>
  <c r="D92" i="1"/>
  <c r="L91" i="1"/>
  <c r="K91" i="1"/>
  <c r="J91" i="1"/>
  <c r="G91" i="1"/>
  <c r="D91" i="1"/>
  <c r="L90" i="1"/>
  <c r="K90" i="1"/>
  <c r="J90" i="1"/>
  <c r="G90" i="1"/>
  <c r="D90" i="1"/>
  <c r="L89" i="1"/>
  <c r="K89" i="1"/>
  <c r="J89" i="1"/>
  <c r="G89" i="1"/>
  <c r="D89" i="1"/>
  <c r="L88" i="1"/>
  <c r="J88" i="1"/>
  <c r="G88" i="1"/>
  <c r="L87" i="1"/>
  <c r="K87" i="1"/>
  <c r="J87" i="1"/>
  <c r="G87" i="1"/>
  <c r="D87" i="1"/>
  <c r="M87" i="1" s="1"/>
  <c r="L86" i="1"/>
  <c r="K86" i="1"/>
  <c r="J86" i="1"/>
  <c r="G86" i="1"/>
  <c r="D86" i="1"/>
  <c r="I85" i="1"/>
  <c r="F85" i="1"/>
  <c r="C85" i="1"/>
  <c r="B85" i="1"/>
  <c r="L84" i="1"/>
  <c r="J84" i="1"/>
  <c r="E84" i="1"/>
  <c r="K84" i="1" s="1"/>
  <c r="D84" i="1"/>
  <c r="M83" i="1"/>
  <c r="L83" i="1"/>
  <c r="K83" i="1"/>
  <c r="J83" i="1"/>
  <c r="G83" i="1"/>
  <c r="D83" i="1"/>
  <c r="M82" i="1"/>
  <c r="L82" i="1"/>
  <c r="K82" i="1"/>
  <c r="J82" i="1"/>
  <c r="G82" i="1"/>
  <c r="D82" i="1"/>
  <c r="L81" i="1"/>
  <c r="K81" i="1"/>
  <c r="J81" i="1"/>
  <c r="G81" i="1"/>
  <c r="B81" i="1"/>
  <c r="D81" i="1" s="1"/>
  <c r="M81" i="1" s="1"/>
  <c r="L80" i="1"/>
  <c r="K80" i="1"/>
  <c r="J80" i="1"/>
  <c r="G80" i="1"/>
  <c r="D80" i="1"/>
  <c r="M80" i="1" s="1"/>
  <c r="L79" i="1"/>
  <c r="K79" i="1"/>
  <c r="J79" i="1"/>
  <c r="G79" i="1"/>
  <c r="D79" i="1"/>
  <c r="M79" i="1" s="1"/>
  <c r="M78" i="1"/>
  <c r="L78" i="1"/>
  <c r="K78" i="1"/>
  <c r="J78" i="1"/>
  <c r="G78" i="1"/>
  <c r="D78" i="1"/>
  <c r="L77" i="1"/>
  <c r="K77" i="1"/>
  <c r="J77" i="1"/>
  <c r="M77" i="1" s="1"/>
  <c r="G77" i="1"/>
  <c r="D77" i="1"/>
  <c r="L76" i="1"/>
  <c r="H76" i="1"/>
  <c r="H85" i="1" s="1"/>
  <c r="G76" i="1"/>
  <c r="E76" i="1"/>
  <c r="E85" i="1" s="1"/>
  <c r="B76" i="1"/>
  <c r="D76" i="1" s="1"/>
  <c r="L75" i="1"/>
  <c r="K75" i="1"/>
  <c r="J75" i="1"/>
  <c r="G75" i="1"/>
  <c r="M75" i="1" s="1"/>
  <c r="D75" i="1"/>
  <c r="L74" i="1"/>
  <c r="K74" i="1"/>
  <c r="J74" i="1"/>
  <c r="G74" i="1"/>
  <c r="D74" i="1"/>
  <c r="M74" i="1" s="1"/>
  <c r="M73" i="1"/>
  <c r="L73" i="1"/>
  <c r="L85" i="1" s="1"/>
  <c r="K73" i="1"/>
  <c r="J73" i="1"/>
  <c r="G73" i="1"/>
  <c r="D73" i="1"/>
  <c r="D85" i="1" s="1"/>
  <c r="I72" i="1"/>
  <c r="F72" i="1"/>
  <c r="C72" i="1"/>
  <c r="B72" i="1"/>
  <c r="L71" i="1"/>
  <c r="K71" i="1"/>
  <c r="J71" i="1"/>
  <c r="G71" i="1"/>
  <c r="D71" i="1"/>
  <c r="M71" i="1" s="1"/>
  <c r="L70" i="1"/>
  <c r="H70" i="1"/>
  <c r="J70" i="1" s="1"/>
  <c r="E70" i="1"/>
  <c r="K70" i="1" s="1"/>
  <c r="D70" i="1"/>
  <c r="M69" i="1"/>
  <c r="L69" i="1"/>
  <c r="K69" i="1"/>
  <c r="J69" i="1"/>
  <c r="G69" i="1"/>
  <c r="D69" i="1"/>
  <c r="L68" i="1"/>
  <c r="K68" i="1"/>
  <c r="H68" i="1"/>
  <c r="J68" i="1" s="1"/>
  <c r="E68" i="1"/>
  <c r="G68" i="1" s="1"/>
  <c r="D68" i="1"/>
  <c r="M68" i="1" s="1"/>
  <c r="L67" i="1"/>
  <c r="K67" i="1"/>
  <c r="J67" i="1"/>
  <c r="G67" i="1"/>
  <c r="D67" i="1"/>
  <c r="M67" i="1" s="1"/>
  <c r="L66" i="1"/>
  <c r="K66" i="1"/>
  <c r="J66" i="1"/>
  <c r="G66" i="1"/>
  <c r="M66" i="1" s="1"/>
  <c r="D66" i="1"/>
  <c r="L65" i="1"/>
  <c r="K65" i="1"/>
  <c r="J65" i="1"/>
  <c r="G65" i="1"/>
  <c r="D65" i="1"/>
  <c r="M65" i="1" s="1"/>
  <c r="M64" i="1"/>
  <c r="L64" i="1"/>
  <c r="K64" i="1"/>
  <c r="J64" i="1"/>
  <c r="G64" i="1"/>
  <c r="D64" i="1"/>
  <c r="L63" i="1"/>
  <c r="L72" i="1" s="1"/>
  <c r="K63" i="1"/>
  <c r="K72" i="1" s="1"/>
  <c r="J63" i="1"/>
  <c r="G63" i="1"/>
  <c r="D63" i="1"/>
  <c r="M63" i="1" s="1"/>
  <c r="L62" i="1"/>
  <c r="K62" i="1"/>
  <c r="J62" i="1"/>
  <c r="G62" i="1"/>
  <c r="M62" i="1" s="1"/>
  <c r="D62" i="1"/>
  <c r="L61" i="1"/>
  <c r="K61" i="1"/>
  <c r="J61" i="1"/>
  <c r="G61" i="1"/>
  <c r="D61" i="1"/>
  <c r="M61" i="1" s="1"/>
  <c r="M60" i="1"/>
  <c r="L60" i="1"/>
  <c r="K60" i="1"/>
  <c r="J60" i="1"/>
  <c r="G60" i="1"/>
  <c r="D60" i="1"/>
  <c r="I59" i="1"/>
  <c r="F59" i="1"/>
  <c r="C59" i="1"/>
  <c r="L58" i="1"/>
  <c r="J58" i="1"/>
  <c r="G58" i="1"/>
  <c r="B58" i="1"/>
  <c r="K58" i="1" s="1"/>
  <c r="L57" i="1"/>
  <c r="K57" i="1"/>
  <c r="J57" i="1"/>
  <c r="G57" i="1"/>
  <c r="D57" i="1"/>
  <c r="M57" i="1" s="1"/>
  <c r="M56" i="1"/>
  <c r="L56" i="1"/>
  <c r="K56" i="1"/>
  <c r="J56" i="1"/>
  <c r="G56" i="1"/>
  <c r="D56" i="1"/>
  <c r="L55" i="1"/>
  <c r="K55" i="1"/>
  <c r="J55" i="1"/>
  <c r="H55" i="1"/>
  <c r="H59" i="1" s="1"/>
  <c r="E55" i="1"/>
  <c r="G55" i="1" s="1"/>
  <c r="D55" i="1"/>
  <c r="M55" i="1" s="1"/>
  <c r="B55" i="1"/>
  <c r="L54" i="1"/>
  <c r="K54" i="1"/>
  <c r="J54" i="1"/>
  <c r="G54" i="1"/>
  <c r="D54" i="1"/>
  <c r="M54" i="1" s="1"/>
  <c r="L53" i="1"/>
  <c r="K53" i="1"/>
  <c r="J53" i="1"/>
  <c r="G53" i="1"/>
  <c r="M53" i="1" s="1"/>
  <c r="D53" i="1"/>
  <c r="L52" i="1"/>
  <c r="K52" i="1"/>
  <c r="J52" i="1"/>
  <c r="G52" i="1"/>
  <c r="D52" i="1"/>
  <c r="M52" i="1" s="1"/>
  <c r="M51" i="1"/>
  <c r="L51" i="1"/>
  <c r="K51" i="1"/>
  <c r="J51" i="1"/>
  <c r="G51" i="1"/>
  <c r="D51" i="1"/>
  <c r="L50" i="1"/>
  <c r="K50" i="1"/>
  <c r="K59" i="1" s="1"/>
  <c r="J50" i="1"/>
  <c r="E50" i="1"/>
  <c r="G50" i="1" s="1"/>
  <c r="D50" i="1"/>
  <c r="L49" i="1"/>
  <c r="K49" i="1"/>
  <c r="J49" i="1"/>
  <c r="G49" i="1"/>
  <c r="D49" i="1"/>
  <c r="M49" i="1" s="1"/>
  <c r="L48" i="1"/>
  <c r="L59" i="1" s="1"/>
  <c r="K48" i="1"/>
  <c r="J48" i="1"/>
  <c r="G48" i="1"/>
  <c r="D48" i="1"/>
  <c r="M48" i="1" s="1"/>
  <c r="B48" i="1"/>
  <c r="B59" i="1" s="1"/>
  <c r="L47" i="1"/>
  <c r="K47" i="1"/>
  <c r="J47" i="1"/>
  <c r="J59" i="1" s="1"/>
  <c r="G47" i="1"/>
  <c r="D47" i="1"/>
  <c r="M47" i="1" s="1"/>
  <c r="H46" i="1"/>
  <c r="F46" i="1"/>
  <c r="E46" i="1"/>
  <c r="C46" i="1"/>
  <c r="L45" i="1"/>
  <c r="K45" i="1"/>
  <c r="J45" i="1"/>
  <c r="G45" i="1"/>
  <c r="M45" i="1" s="1"/>
  <c r="D45" i="1"/>
  <c r="L44" i="1"/>
  <c r="K44" i="1"/>
  <c r="J44" i="1"/>
  <c r="G44" i="1"/>
  <c r="D44" i="1"/>
  <c r="M44" i="1" s="1"/>
  <c r="M43" i="1"/>
  <c r="L43" i="1"/>
  <c r="K43" i="1"/>
  <c r="J43" i="1"/>
  <c r="G43" i="1"/>
  <c r="D43" i="1"/>
  <c r="L42" i="1"/>
  <c r="K42" i="1"/>
  <c r="J42" i="1"/>
  <c r="G42" i="1"/>
  <c r="D42" i="1"/>
  <c r="M42" i="1" s="1"/>
  <c r="L41" i="1"/>
  <c r="K41" i="1"/>
  <c r="J41" i="1"/>
  <c r="G41" i="1"/>
  <c r="M41" i="1" s="1"/>
  <c r="D41" i="1"/>
  <c r="L40" i="1"/>
  <c r="J40" i="1"/>
  <c r="G40" i="1"/>
  <c r="B40" i="1"/>
  <c r="B46" i="1" s="1"/>
  <c r="L39" i="1"/>
  <c r="K39" i="1"/>
  <c r="J39" i="1"/>
  <c r="G39" i="1"/>
  <c r="E39" i="1"/>
  <c r="D39" i="1"/>
  <c r="M39" i="1" s="1"/>
  <c r="K38" i="1"/>
  <c r="I38" i="1"/>
  <c r="L38" i="1" s="1"/>
  <c r="G38" i="1"/>
  <c r="D38" i="1"/>
  <c r="M37" i="1"/>
  <c r="L37" i="1"/>
  <c r="K37" i="1"/>
  <c r="J37" i="1"/>
  <c r="G37" i="1"/>
  <c r="D37" i="1"/>
  <c r="L36" i="1"/>
  <c r="K36" i="1"/>
  <c r="J36" i="1"/>
  <c r="G36" i="1"/>
  <c r="D36" i="1"/>
  <c r="M36" i="1" s="1"/>
  <c r="L35" i="1"/>
  <c r="K35" i="1"/>
  <c r="J35" i="1"/>
  <c r="G35" i="1"/>
  <c r="G46" i="1" s="1"/>
  <c r="D35" i="1"/>
  <c r="L34" i="1"/>
  <c r="L46" i="1" s="1"/>
  <c r="K34" i="1"/>
  <c r="J34" i="1"/>
  <c r="M34" i="1" s="1"/>
  <c r="J33" i="1"/>
  <c r="I33" i="1"/>
  <c r="H33" i="1"/>
  <c r="F33" i="1"/>
  <c r="E33" i="1"/>
  <c r="C33" i="1"/>
  <c r="B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L25" i="1"/>
  <c r="K25" i="1"/>
  <c r="J25" i="1"/>
  <c r="G25" i="1"/>
  <c r="D25" i="1"/>
  <c r="M25" i="1" s="1"/>
  <c r="L24" i="1"/>
  <c r="K24" i="1"/>
  <c r="J24" i="1"/>
  <c r="G24" i="1"/>
  <c r="G33" i="1" s="1"/>
  <c r="D24" i="1"/>
  <c r="D33" i="1" s="1"/>
  <c r="M23" i="1"/>
  <c r="L23" i="1"/>
  <c r="K23" i="1"/>
  <c r="M22" i="1"/>
  <c r="L22" i="1"/>
  <c r="K22" i="1"/>
  <c r="K33" i="1" s="1"/>
  <c r="M21" i="1"/>
  <c r="L21" i="1"/>
  <c r="L33" i="1" s="1"/>
  <c r="K21" i="1"/>
  <c r="J20" i="1"/>
  <c r="I20" i="1"/>
  <c r="H20" i="1"/>
  <c r="G20" i="1"/>
  <c r="F20" i="1"/>
  <c r="E20" i="1"/>
  <c r="D20" i="1"/>
  <c r="C20" i="1"/>
  <c r="B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L20" i="1" s="1"/>
  <c r="K11" i="1"/>
  <c r="M10" i="1"/>
  <c r="L10" i="1"/>
  <c r="K10" i="1"/>
  <c r="M9" i="1"/>
  <c r="L9" i="1"/>
  <c r="K9" i="1"/>
  <c r="M8" i="1"/>
  <c r="M20" i="1" s="1"/>
  <c r="L8" i="1"/>
  <c r="K8" i="1"/>
  <c r="K20" i="1" s="1"/>
  <c r="B98" i="1" l="1"/>
  <c r="D88" i="1"/>
  <c r="M88" i="1" s="1"/>
  <c r="L98" i="1"/>
  <c r="M90" i="1"/>
  <c r="M95" i="1"/>
  <c r="G98" i="1"/>
  <c r="M92" i="1"/>
  <c r="J98" i="1"/>
  <c r="M94" i="1"/>
  <c r="K98" i="1"/>
  <c r="M89" i="1"/>
  <c r="M91" i="1"/>
  <c r="M93" i="1"/>
  <c r="K46" i="1"/>
  <c r="D46" i="1"/>
  <c r="J72" i="1"/>
  <c r="M76" i="1"/>
  <c r="G59" i="1"/>
  <c r="M59" i="1"/>
  <c r="M50" i="1"/>
  <c r="D40" i="1"/>
  <c r="M40" i="1" s="1"/>
  <c r="M46" i="1" s="1"/>
  <c r="D59" i="1"/>
  <c r="M86" i="1"/>
  <c r="E59" i="1"/>
  <c r="E72" i="1"/>
  <c r="J76" i="1"/>
  <c r="J85" i="1" s="1"/>
  <c r="D58" i="1"/>
  <c r="M58" i="1" s="1"/>
  <c r="D72" i="1"/>
  <c r="G70" i="1"/>
  <c r="M70" i="1" s="1"/>
  <c r="M72" i="1" s="1"/>
  <c r="K76" i="1"/>
  <c r="K85" i="1" s="1"/>
  <c r="G84" i="1"/>
  <c r="M84" i="1" s="1"/>
  <c r="M85" i="1" s="1"/>
  <c r="M24" i="1"/>
  <c r="M33" i="1" s="1"/>
  <c r="K40" i="1"/>
  <c r="M35" i="1"/>
  <c r="J38" i="1"/>
  <c r="M38" i="1" s="1"/>
  <c r="J46" i="1"/>
  <c r="H72" i="1"/>
  <c r="I46" i="1"/>
  <c r="D98" i="1" l="1"/>
  <c r="M98" i="1"/>
  <c r="G85" i="1"/>
  <c r="G72" i="1"/>
  <c r="B6" i="2" l="1"/>
  <c r="B6" i="4" l="1"/>
  <c r="I19" i="2" l="1"/>
  <c r="F9" i="4" l="1"/>
  <c r="H9" i="4" s="1"/>
  <c r="J9" i="4" s="1"/>
  <c r="E9" i="4"/>
  <c r="G9" i="4" s="1"/>
  <c r="I9" i="4" s="1"/>
  <c r="F8" i="2"/>
  <c r="H8" i="2" s="1"/>
  <c r="J8" i="2" s="1"/>
  <c r="L8" i="2" s="1"/>
  <c r="E8" i="2"/>
  <c r="G8" i="2" s="1"/>
  <c r="I8" i="2" s="1"/>
  <c r="K8" i="2" s="1"/>
  <c r="F10" i="3" l="1"/>
  <c r="H10" i="3" s="1"/>
  <c r="J10" i="3" s="1"/>
  <c r="L10" i="3" s="1"/>
  <c r="N10" i="3" s="1"/>
  <c r="E10" i="3"/>
  <c r="G10" i="3" s="1"/>
  <c r="I10" i="3" s="1"/>
  <c r="K10" i="3" s="1"/>
  <c r="M10" i="3" s="1"/>
  <c r="L19" i="2" l="1"/>
  <c r="K19" i="2"/>
  <c r="J19" i="2"/>
  <c r="H19" i="2"/>
  <c r="G19" i="2"/>
  <c r="F19" i="2"/>
  <c r="E19" i="2"/>
  <c r="D19" i="2"/>
  <c r="C19" i="2"/>
</calcChain>
</file>

<file path=xl/sharedStrings.xml><?xml version="1.0" encoding="utf-8"?>
<sst xmlns="http://schemas.openxmlformats.org/spreadsheetml/2006/main" count="98" uniqueCount="64">
  <si>
    <t>Whole Grain only</t>
  </si>
  <si>
    <t>Whole Grain and products</t>
  </si>
  <si>
    <t>Products Only</t>
  </si>
  <si>
    <t>Total</t>
  </si>
  <si>
    <t>Month</t>
  </si>
  <si>
    <t xml:space="preserve">Physical </t>
  </si>
  <si>
    <t xml:space="preserve">Electronic </t>
  </si>
  <si>
    <t xml:space="preserve">Total </t>
  </si>
  <si>
    <t xml:space="preserve"> 2019/2020</t>
  </si>
  <si>
    <t>2020/21</t>
  </si>
  <si>
    <t>Opening stock quantity incorrect</t>
  </si>
  <si>
    <t>Receipts quantity incorrect</t>
  </si>
  <si>
    <t>Utilization quantity incorrect</t>
  </si>
  <si>
    <t>Closing stock quantity incorrect</t>
  </si>
  <si>
    <t>Stock variance    &gt; 5%</t>
  </si>
  <si>
    <t>Barley</t>
  </si>
  <si>
    <t>Canola</t>
  </si>
  <si>
    <t>Groundnuts</t>
  </si>
  <si>
    <t>Maize (White)</t>
  </si>
  <si>
    <t>Maize (yellow)</t>
  </si>
  <si>
    <t>Oats</t>
  </si>
  <si>
    <t>Sorghum</t>
  </si>
  <si>
    <t>Soybeans</t>
  </si>
  <si>
    <t>Sunflower</t>
  </si>
  <si>
    <t>Wheat</t>
  </si>
  <si>
    <t>Mass over declared</t>
  </si>
  <si>
    <t>Mass under declared</t>
  </si>
  <si>
    <t>Total received audited</t>
  </si>
  <si>
    <t>Net effect of (under) / over declared</t>
  </si>
  <si>
    <t>Ton</t>
  </si>
  <si>
    <t>%</t>
  </si>
  <si>
    <t>a</t>
  </si>
  <si>
    <t>b</t>
  </si>
  <si>
    <t>c</t>
  </si>
  <si>
    <t>d</t>
  </si>
  <si>
    <t>e</t>
  </si>
  <si>
    <t>f</t>
  </si>
  <si>
    <t>g</t>
  </si>
  <si>
    <t>h</t>
  </si>
  <si>
    <t>e : g</t>
  </si>
  <si>
    <t>f : h</t>
  </si>
  <si>
    <t>a - c</t>
  </si>
  <si>
    <t>b - d</t>
  </si>
  <si>
    <t xml:space="preserve">Groundnuts </t>
  </si>
  <si>
    <t>Maize (white)</t>
  </si>
  <si>
    <t xml:space="preserve">Difference between stock counted and declared on returns </t>
  </si>
  <si>
    <t>Receipts declared incorrect</t>
  </si>
  <si>
    <t>2021/22</t>
  </si>
  <si>
    <t>Total mass declared incorrect</t>
  </si>
  <si>
    <t>Mass declared  incorrect as % of total received</t>
  </si>
  <si>
    <t>Physical stock declared incorrect</t>
  </si>
  <si>
    <t>Under declared (t)</t>
  </si>
  <si>
    <t>Over declared (t)</t>
  </si>
  <si>
    <t>Under declared (%)</t>
  </si>
  <si>
    <t>Over declared (%)</t>
  </si>
  <si>
    <t>* Progressive figures for the same period each year.</t>
  </si>
  <si>
    <t>Number of audits done by the inspectors of SAGIS</t>
  </si>
  <si>
    <t>Number of audits where stock was declared incorrect</t>
  </si>
  <si>
    <t>2022/23</t>
  </si>
  <si>
    <t>2023/24</t>
  </si>
  <si>
    <t xml:space="preserve"> </t>
  </si>
  <si>
    <t>2024/25</t>
  </si>
  <si>
    <t xml:space="preserve"> March   - May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</si>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</sst>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_ ;_ * \-#,##0.0_ ;_ * &quot;-&quot;?_ ;_ @_ "/>
    <numFmt numFmtId="166" formatCode="_(* #,##0_);_(* \(#,##0\);_(* &quot;-&quot;_);_(@_)"/>
    <numFmt numFmtId="167" formatCode="_(* #,##0.00_);_(* \(#,##0.00\);_(* &quot;-&quot;??_);_(@_)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164" fontId="2" fillId="0" borderId="15" xfId="0" applyNumberFormat="1" applyFont="1" applyBorder="1"/>
    <xf numFmtId="164" fontId="2" fillId="0" borderId="9" xfId="0" applyNumberFormat="1" applyFont="1" applyBorder="1"/>
    <xf numFmtId="0" fontId="2" fillId="0" borderId="15" xfId="0" applyFont="1" applyBorder="1"/>
    <xf numFmtId="0" fontId="2" fillId="0" borderId="32" xfId="0" applyFont="1" applyBorder="1"/>
    <xf numFmtId="0" fontId="2" fillId="0" borderId="25" xfId="0" applyFont="1" applyBorder="1"/>
    <xf numFmtId="0" fontId="2" fillId="0" borderId="1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/>
    <xf numFmtId="0" fontId="2" fillId="0" borderId="11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17" fontId="2" fillId="0" borderId="11" xfId="0" applyNumberFormat="1" applyFont="1" applyBorder="1" applyAlignment="1">
      <alignment horizontal="center"/>
    </xf>
    <xf numFmtId="17" fontId="3" fillId="3" borderId="8" xfId="0" applyNumberFormat="1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36" xfId="0" applyFont="1" applyFill="1" applyBorder="1"/>
    <xf numFmtId="0" fontId="3" fillId="3" borderId="7" xfId="0" applyFont="1" applyFill="1" applyBorder="1"/>
    <xf numFmtId="0" fontId="3" fillId="3" borderId="37" xfId="0" applyFont="1" applyFill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5" fillId="0" borderId="0" xfId="0" applyFont="1" applyAlignment="1">
      <alignment horizontal="left" wrapText="1"/>
    </xf>
    <xf numFmtId="0" fontId="2" fillId="0" borderId="2" xfId="0" applyFont="1" applyBorder="1"/>
    <xf numFmtId="0" fontId="2" fillId="0" borderId="9" xfId="0" applyFont="1" applyBorder="1"/>
    <xf numFmtId="166" fontId="2" fillId="0" borderId="0" xfId="0" applyNumberFormat="1" applyFont="1"/>
    <xf numFmtId="0" fontId="2" fillId="0" borderId="19" xfId="0" applyFont="1" applyBorder="1"/>
    <xf numFmtId="0" fontId="3" fillId="0" borderId="40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0" borderId="28" xfId="0" applyFont="1" applyBorder="1"/>
    <xf numFmtId="164" fontId="2" fillId="0" borderId="15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3" borderId="35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3" borderId="22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7" xfId="0" applyFont="1" applyBorder="1"/>
    <xf numFmtId="0" fontId="2" fillId="3" borderId="18" xfId="0" applyFont="1" applyFill="1" applyBorder="1"/>
    <xf numFmtId="0" fontId="2" fillId="3" borderId="17" xfId="0" applyFont="1" applyFill="1" applyBorder="1"/>
    <xf numFmtId="164" fontId="2" fillId="0" borderId="27" xfId="0" applyNumberFormat="1" applyFont="1" applyBorder="1"/>
    <xf numFmtId="0" fontId="2" fillId="3" borderId="29" xfId="0" applyFont="1" applyFill="1" applyBorder="1"/>
    <xf numFmtId="0" fontId="2" fillId="0" borderId="2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6" fontId="2" fillId="0" borderId="31" xfId="1" quotePrefix="1" applyNumberFormat="1" applyFont="1" applyFill="1" applyBorder="1" applyAlignment="1">
      <alignment horizontal="right" vertical="center"/>
    </xf>
    <xf numFmtId="166" fontId="2" fillId="0" borderId="32" xfId="1" quotePrefix="1" applyNumberFormat="1" applyFont="1" applyFill="1" applyBorder="1" applyAlignment="1">
      <alignment horizontal="right" vertical="center"/>
    </xf>
    <xf numFmtId="166" fontId="2" fillId="0" borderId="33" xfId="1" quotePrefix="1" applyNumberFormat="1" applyFont="1" applyFill="1" applyBorder="1" applyAlignment="1">
      <alignment horizontal="right" vertical="center"/>
    </xf>
    <xf numFmtId="166" fontId="3" fillId="0" borderId="33" xfId="0" applyNumberFormat="1" applyFont="1" applyBorder="1" applyAlignment="1">
      <alignment vertical="center"/>
    </xf>
    <xf numFmtId="167" fontId="3" fillId="3" borderId="37" xfId="0" applyNumberFormat="1" applyFont="1" applyFill="1" applyBorder="1" applyAlignment="1">
      <alignment horizontal="right"/>
    </xf>
    <xf numFmtId="167" fontId="3" fillId="3" borderId="7" xfId="0" applyNumberFormat="1" applyFont="1" applyFill="1" applyBorder="1" applyAlignment="1">
      <alignment horizontal="right"/>
    </xf>
    <xf numFmtId="164" fontId="2" fillId="3" borderId="10" xfId="0" applyNumberFormat="1" applyFont="1" applyFill="1" applyBorder="1"/>
    <xf numFmtId="164" fontId="2" fillId="3" borderId="0" xfId="0" applyNumberFormat="1" applyFont="1" applyFill="1"/>
    <xf numFmtId="164" fontId="2" fillId="3" borderId="25" xfId="0" applyNumberFormat="1" applyFont="1" applyFill="1" applyBorder="1"/>
    <xf numFmtId="166" fontId="2" fillId="3" borderId="10" xfId="1" quotePrefix="1" applyNumberFormat="1" applyFont="1" applyFill="1" applyBorder="1" applyAlignment="1">
      <alignment horizontal="right" vertical="center"/>
    </xf>
    <xf numFmtId="166" fontId="2" fillId="3" borderId="18" xfId="1" quotePrefix="1" applyNumberFormat="1" applyFont="1" applyFill="1" applyBorder="1" applyAlignment="1">
      <alignment horizontal="right" vertical="center"/>
    </xf>
    <xf numFmtId="166" fontId="3" fillId="3" borderId="33" xfId="0" applyNumberFormat="1" applyFont="1" applyFill="1" applyBorder="1" applyAlignment="1">
      <alignment vertical="center"/>
    </xf>
    <xf numFmtId="164" fontId="2" fillId="3" borderId="26" xfId="0" applyNumberFormat="1" applyFont="1" applyFill="1" applyBorder="1"/>
    <xf numFmtId="165" fontId="2" fillId="3" borderId="25" xfId="0" applyNumberFormat="1" applyFont="1" applyFill="1" applyBorder="1" applyAlignment="1">
      <alignment horizontal="center"/>
    </xf>
    <xf numFmtId="166" fontId="2" fillId="3" borderId="10" xfId="0" applyNumberFormat="1" applyFont="1" applyFill="1" applyBorder="1" applyAlignment="1">
      <alignment horizontal="center"/>
    </xf>
    <xf numFmtId="43" fontId="2" fillId="0" borderId="31" xfId="1" quotePrefix="1" applyFont="1" applyFill="1" applyBorder="1" applyAlignment="1">
      <alignment horizontal="right" vertical="center"/>
    </xf>
    <xf numFmtId="43" fontId="2" fillId="0" borderId="32" xfId="1" quotePrefix="1" applyFont="1" applyFill="1" applyBorder="1" applyAlignment="1">
      <alignment horizontal="right" vertical="center"/>
    </xf>
    <xf numFmtId="43" fontId="2" fillId="0" borderId="33" xfId="1" quotePrefix="1" applyFont="1" applyFill="1" applyBorder="1" applyAlignment="1">
      <alignment horizontal="right" vertical="center"/>
    </xf>
    <xf numFmtId="43" fontId="3" fillId="0" borderId="35" xfId="0" applyNumberFormat="1" applyFont="1" applyBorder="1" applyAlignment="1">
      <alignment horizontal="right"/>
    </xf>
    <xf numFmtId="168" fontId="3" fillId="0" borderId="35" xfId="0" applyNumberFormat="1" applyFont="1" applyBorder="1" applyAlignment="1">
      <alignment horizontal="right"/>
    </xf>
    <xf numFmtId="43" fontId="2" fillId="3" borderId="10" xfId="1" quotePrefix="1" applyFont="1" applyFill="1" applyBorder="1" applyAlignment="1">
      <alignment horizontal="right" vertical="center"/>
    </xf>
    <xf numFmtId="43" fontId="2" fillId="3" borderId="18" xfId="1" quotePrefix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168453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482237</xdr:colOff>
      <xdr:row>2</xdr:row>
      <xdr:rowOff>164643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B1DC00-3C88-4C92-A60F-1156495A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9722" cy="5208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170358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CB7B14-F68A-42C5-9AE6-68818698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5912" cy="524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168453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07FD76-3229-429A-A9D8-B6FA2FD16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2102" cy="5265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482237</xdr:colOff>
      <xdr:row>2</xdr:row>
      <xdr:rowOff>164643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2BC800-DEFD-407F-99B6-966453190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7817" cy="5227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170358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36B0C0-0233-4820-97AC-8313D3B7E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2102" cy="5284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484142</xdr:colOff>
      <xdr:row>2</xdr:row>
      <xdr:rowOff>162738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75F3480-BB28-438B-8AED-CD36FA73C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9722" cy="5208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480332</xdr:colOff>
      <xdr:row>2</xdr:row>
      <xdr:rowOff>166548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8A5389-BF54-449E-A55A-1ED0A5CB5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5912" cy="524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480332</xdr:colOff>
      <xdr:row>2</xdr:row>
      <xdr:rowOff>166548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6DCAB44-FDEA-46FB-BC52-6B3836B35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5912" cy="524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484142</xdr:colOff>
      <xdr:row>2</xdr:row>
      <xdr:rowOff>162738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BBE0148-3F53-4DF8-A853-496809DCE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9722" cy="520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360317</xdr:colOff>
      <xdr:row>2</xdr:row>
      <xdr:rowOff>115113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400322</xdr:colOff>
      <xdr:row>2</xdr:row>
      <xdr:rowOff>115113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188867</xdr:colOff>
      <xdr:row>2</xdr:row>
      <xdr:rowOff>115113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139712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workbookViewId="0">
      <pane ySplit="7" topLeftCell="A67" activePane="bottomLeft" state="frozen"/>
      <selection pane="bottomLeft" activeCell="M88" sqref="M88"/>
    </sheetView>
  </sheetViews>
  <sheetFormatPr defaultColWidth="9.109375" defaultRowHeight="13.8" x14ac:dyDescent="0.25"/>
  <cols>
    <col min="1" max="1" width="11.6640625" style="17" customWidth="1"/>
    <col min="2" max="2" width="9.109375" style="8"/>
    <col min="3" max="3" width="10" style="8" customWidth="1"/>
    <col min="4" max="5" width="9.109375" style="8"/>
    <col min="6" max="6" width="10.109375" style="8" customWidth="1"/>
    <col min="7" max="8" width="9.109375" style="8"/>
    <col min="9" max="9" width="10.6640625" style="8" customWidth="1"/>
    <col min="10" max="11" width="9.109375" style="8"/>
    <col min="12" max="12" width="10.33203125" style="8" customWidth="1"/>
    <col min="13" max="16384" width="9.109375" style="8"/>
  </cols>
  <sheetData>
    <row r="1" spans="1:13" ht="14.4" x14ac:dyDescent="0.3">
      <c r="A1" s="7"/>
    </row>
    <row r="2" spans="1:13" x14ac:dyDescent="0.25">
      <c r="A2" s="8"/>
      <c r="B2" s="9"/>
      <c r="C2" s="9"/>
      <c r="D2" s="9"/>
      <c r="E2" s="9"/>
    </row>
    <row r="3" spans="1:13" ht="18" x14ac:dyDescent="0.35">
      <c r="A3" s="16"/>
      <c r="B3" s="9"/>
      <c r="C3" s="9"/>
      <c r="D3" s="9"/>
      <c r="E3" s="9"/>
    </row>
    <row r="4" spans="1:13" ht="18" x14ac:dyDescent="0.35">
      <c r="A4" s="16" t="s">
        <v>56</v>
      </c>
      <c r="B4" s="9"/>
      <c r="C4" s="9"/>
      <c r="D4" s="9"/>
      <c r="E4" s="9"/>
    </row>
    <row r="5" spans="1:13" ht="14.4" thickBot="1" x14ac:dyDescent="0.3"/>
    <row r="6" spans="1:13" s="17" customFormat="1" ht="14.4" thickBot="1" x14ac:dyDescent="0.3">
      <c r="A6" s="18"/>
      <c r="B6" s="19"/>
      <c r="C6" s="20" t="s">
        <v>0</v>
      </c>
      <c r="D6" s="21"/>
      <c r="E6" s="96" t="s">
        <v>1</v>
      </c>
      <c r="F6" s="97"/>
      <c r="G6" s="98"/>
      <c r="H6" s="99" t="s">
        <v>2</v>
      </c>
      <c r="I6" s="100"/>
      <c r="J6" s="101"/>
      <c r="K6" s="102" t="s">
        <v>3</v>
      </c>
      <c r="L6" s="103"/>
      <c r="M6" s="104"/>
    </row>
    <row r="7" spans="1:13" s="17" customFormat="1" ht="14.4" thickBot="1" x14ac:dyDescent="0.3">
      <c r="A7" s="22" t="s">
        <v>4</v>
      </c>
      <c r="B7" s="23" t="s">
        <v>5</v>
      </c>
      <c r="C7" s="24" t="s">
        <v>6</v>
      </c>
      <c r="D7" s="25" t="s">
        <v>7</v>
      </c>
      <c r="E7" s="23" t="s">
        <v>5</v>
      </c>
      <c r="F7" s="24" t="s">
        <v>6</v>
      </c>
      <c r="G7" s="25" t="s">
        <v>7</v>
      </c>
      <c r="H7" s="23" t="s">
        <v>5</v>
      </c>
      <c r="I7" s="26" t="s">
        <v>6</v>
      </c>
      <c r="J7" s="25" t="s">
        <v>7</v>
      </c>
      <c r="K7" s="23" t="s">
        <v>5</v>
      </c>
      <c r="L7" s="24" t="s">
        <v>6</v>
      </c>
      <c r="M7" s="25" t="s">
        <v>7</v>
      </c>
    </row>
    <row r="8" spans="1:13" ht="14.4" hidden="1" customHeight="1" x14ac:dyDescent="0.25">
      <c r="A8" s="27">
        <v>43525</v>
      </c>
      <c r="B8" s="3">
        <v>25</v>
      </c>
      <c r="C8" s="4">
        <v>0</v>
      </c>
      <c r="D8" s="6">
        <v>25</v>
      </c>
      <c r="E8" s="3">
        <v>36</v>
      </c>
      <c r="F8" s="28">
        <v>0</v>
      </c>
      <c r="G8" s="6">
        <v>36</v>
      </c>
      <c r="H8" s="29">
        <v>17</v>
      </c>
      <c r="I8" s="5">
        <v>0</v>
      </c>
      <c r="J8" s="6">
        <v>17</v>
      </c>
      <c r="K8" s="3">
        <f>B8+E8+H8</f>
        <v>78</v>
      </c>
      <c r="L8" s="4">
        <f t="shared" ref="L8:M23" si="0">C8+F8+I8</f>
        <v>0</v>
      </c>
      <c r="M8" s="6">
        <f t="shared" si="0"/>
        <v>78</v>
      </c>
    </row>
    <row r="9" spans="1:13" ht="14.4" hidden="1" customHeight="1" x14ac:dyDescent="0.25">
      <c r="A9" s="30">
        <v>43556</v>
      </c>
      <c r="B9" s="3">
        <v>28</v>
      </c>
      <c r="C9" s="4">
        <v>0</v>
      </c>
      <c r="D9" s="6">
        <v>28</v>
      </c>
      <c r="E9" s="3">
        <v>22</v>
      </c>
      <c r="F9" s="4">
        <v>0</v>
      </c>
      <c r="G9" s="6">
        <v>22</v>
      </c>
      <c r="H9" s="3">
        <v>38</v>
      </c>
      <c r="I9" s="5">
        <v>0</v>
      </c>
      <c r="J9" s="6">
        <v>38</v>
      </c>
      <c r="K9" s="3">
        <f t="shared" ref="K9:M32" si="1">B9+E9+H9</f>
        <v>88</v>
      </c>
      <c r="L9" s="4">
        <f t="shared" si="0"/>
        <v>0</v>
      </c>
      <c r="M9" s="6">
        <f t="shared" si="0"/>
        <v>88</v>
      </c>
    </row>
    <row r="10" spans="1:13" ht="14.4" hidden="1" customHeight="1" x14ac:dyDescent="0.25">
      <c r="A10" s="30">
        <v>43586</v>
      </c>
      <c r="B10" s="3">
        <v>26</v>
      </c>
      <c r="C10" s="4">
        <v>0</v>
      </c>
      <c r="D10" s="6">
        <v>26</v>
      </c>
      <c r="E10" s="3">
        <v>10</v>
      </c>
      <c r="F10" s="4">
        <v>0</v>
      </c>
      <c r="G10" s="6">
        <v>10</v>
      </c>
      <c r="H10" s="3">
        <v>37</v>
      </c>
      <c r="I10" s="5">
        <v>0</v>
      </c>
      <c r="J10" s="6">
        <v>37</v>
      </c>
      <c r="K10" s="3">
        <f t="shared" si="1"/>
        <v>73</v>
      </c>
      <c r="L10" s="4">
        <f t="shared" si="0"/>
        <v>0</v>
      </c>
      <c r="M10" s="6">
        <f t="shared" si="0"/>
        <v>73</v>
      </c>
    </row>
    <row r="11" spans="1:13" ht="14.4" hidden="1" customHeight="1" x14ac:dyDescent="0.25">
      <c r="A11" s="30">
        <v>43617</v>
      </c>
      <c r="B11" s="3">
        <v>32</v>
      </c>
      <c r="C11" s="4">
        <v>0</v>
      </c>
      <c r="D11" s="6">
        <v>32</v>
      </c>
      <c r="E11" s="3">
        <v>33</v>
      </c>
      <c r="F11" s="4">
        <v>0</v>
      </c>
      <c r="G11" s="6">
        <v>33</v>
      </c>
      <c r="H11" s="3">
        <v>56</v>
      </c>
      <c r="I11" s="5">
        <v>0</v>
      </c>
      <c r="J11" s="6">
        <v>56</v>
      </c>
      <c r="K11" s="3">
        <f t="shared" si="1"/>
        <v>121</v>
      </c>
      <c r="L11" s="4">
        <f t="shared" si="0"/>
        <v>0</v>
      </c>
      <c r="M11" s="6">
        <f t="shared" si="0"/>
        <v>121</v>
      </c>
    </row>
    <row r="12" spans="1:13" ht="14.4" hidden="1" customHeight="1" x14ac:dyDescent="0.25">
      <c r="A12" s="30">
        <v>43647</v>
      </c>
      <c r="B12" s="3">
        <v>29</v>
      </c>
      <c r="C12" s="4">
        <v>0</v>
      </c>
      <c r="D12" s="6">
        <v>29</v>
      </c>
      <c r="E12" s="3">
        <v>29</v>
      </c>
      <c r="F12" s="4">
        <v>0</v>
      </c>
      <c r="G12" s="6">
        <v>29</v>
      </c>
      <c r="H12" s="3">
        <v>56</v>
      </c>
      <c r="I12" s="5">
        <v>0</v>
      </c>
      <c r="J12" s="6">
        <v>56</v>
      </c>
      <c r="K12" s="3">
        <f t="shared" si="1"/>
        <v>114</v>
      </c>
      <c r="L12" s="4">
        <f t="shared" si="0"/>
        <v>0</v>
      </c>
      <c r="M12" s="6">
        <f t="shared" si="0"/>
        <v>114</v>
      </c>
    </row>
    <row r="13" spans="1:13" ht="14.4" hidden="1" customHeight="1" x14ac:dyDescent="0.25">
      <c r="A13" s="30">
        <v>43678</v>
      </c>
      <c r="B13" s="3">
        <v>37</v>
      </c>
      <c r="C13" s="4">
        <v>0</v>
      </c>
      <c r="D13" s="6">
        <v>37</v>
      </c>
      <c r="E13" s="3">
        <v>27</v>
      </c>
      <c r="F13" s="4">
        <v>0</v>
      </c>
      <c r="G13" s="6">
        <v>27</v>
      </c>
      <c r="H13" s="3">
        <v>8</v>
      </c>
      <c r="I13" s="5">
        <v>0</v>
      </c>
      <c r="J13" s="6">
        <v>8</v>
      </c>
      <c r="K13" s="3">
        <f t="shared" si="1"/>
        <v>72</v>
      </c>
      <c r="L13" s="4">
        <f t="shared" si="0"/>
        <v>0</v>
      </c>
      <c r="M13" s="6">
        <f t="shared" si="0"/>
        <v>72</v>
      </c>
    </row>
    <row r="14" spans="1:13" ht="14.4" hidden="1" customHeight="1" x14ac:dyDescent="0.25">
      <c r="A14" s="30">
        <v>43709</v>
      </c>
      <c r="B14" s="3">
        <v>24</v>
      </c>
      <c r="C14" s="4">
        <v>0</v>
      </c>
      <c r="D14" s="6">
        <v>24</v>
      </c>
      <c r="E14" s="3">
        <v>13</v>
      </c>
      <c r="F14" s="4">
        <v>0</v>
      </c>
      <c r="G14" s="6">
        <v>13</v>
      </c>
      <c r="H14" s="3">
        <v>26</v>
      </c>
      <c r="I14" s="5">
        <v>0</v>
      </c>
      <c r="J14" s="6">
        <v>26</v>
      </c>
      <c r="K14" s="3">
        <f t="shared" si="1"/>
        <v>63</v>
      </c>
      <c r="L14" s="4">
        <f t="shared" si="0"/>
        <v>0</v>
      </c>
      <c r="M14" s="6">
        <f t="shared" si="0"/>
        <v>63</v>
      </c>
    </row>
    <row r="15" spans="1:13" ht="14.4" hidden="1" customHeight="1" x14ac:dyDescent="0.25">
      <c r="A15" s="30">
        <v>43739</v>
      </c>
      <c r="B15" s="3">
        <v>14</v>
      </c>
      <c r="C15" s="4">
        <v>0</v>
      </c>
      <c r="D15" s="6">
        <v>14</v>
      </c>
      <c r="E15" s="3">
        <v>6</v>
      </c>
      <c r="F15" s="4">
        <v>0</v>
      </c>
      <c r="G15" s="6">
        <v>6</v>
      </c>
      <c r="H15" s="3">
        <v>10</v>
      </c>
      <c r="I15" s="5">
        <v>0</v>
      </c>
      <c r="J15" s="6">
        <v>10</v>
      </c>
      <c r="K15" s="3">
        <f t="shared" si="1"/>
        <v>30</v>
      </c>
      <c r="L15" s="4">
        <f t="shared" si="0"/>
        <v>0</v>
      </c>
      <c r="M15" s="6">
        <f t="shared" si="0"/>
        <v>30</v>
      </c>
    </row>
    <row r="16" spans="1:13" ht="14.4" hidden="1" customHeight="1" x14ac:dyDescent="0.25">
      <c r="A16" s="30">
        <v>43770</v>
      </c>
      <c r="B16" s="3">
        <v>43</v>
      </c>
      <c r="C16" s="4">
        <v>0</v>
      </c>
      <c r="D16" s="6">
        <v>43</v>
      </c>
      <c r="E16" s="3">
        <v>34</v>
      </c>
      <c r="F16" s="4">
        <v>0</v>
      </c>
      <c r="G16" s="6">
        <v>34</v>
      </c>
      <c r="H16" s="3">
        <v>18</v>
      </c>
      <c r="I16" s="5">
        <v>0</v>
      </c>
      <c r="J16" s="6">
        <v>18</v>
      </c>
      <c r="K16" s="3">
        <f t="shared" si="1"/>
        <v>95</v>
      </c>
      <c r="L16" s="4">
        <f t="shared" si="0"/>
        <v>0</v>
      </c>
      <c r="M16" s="6">
        <f t="shared" si="0"/>
        <v>95</v>
      </c>
    </row>
    <row r="17" spans="1:13" ht="14.4" hidden="1" thickBot="1" x14ac:dyDescent="0.3">
      <c r="A17" s="30">
        <v>43800</v>
      </c>
      <c r="B17" s="3">
        <v>14</v>
      </c>
      <c r="C17" s="4">
        <v>0</v>
      </c>
      <c r="D17" s="6">
        <v>14</v>
      </c>
      <c r="E17" s="3">
        <v>6</v>
      </c>
      <c r="F17" s="4">
        <v>0</v>
      </c>
      <c r="G17" s="6">
        <v>6</v>
      </c>
      <c r="H17" s="3">
        <v>34</v>
      </c>
      <c r="I17" s="5">
        <v>0</v>
      </c>
      <c r="J17" s="6">
        <v>34</v>
      </c>
      <c r="K17" s="3">
        <f t="shared" si="1"/>
        <v>54</v>
      </c>
      <c r="L17" s="4">
        <f t="shared" si="0"/>
        <v>0</v>
      </c>
      <c r="M17" s="6">
        <f t="shared" si="0"/>
        <v>54</v>
      </c>
    </row>
    <row r="18" spans="1:13" ht="14.4" hidden="1" thickBot="1" x14ac:dyDescent="0.3">
      <c r="A18" s="30">
        <v>43831</v>
      </c>
      <c r="B18" s="3">
        <v>16</v>
      </c>
      <c r="C18" s="4">
        <v>0</v>
      </c>
      <c r="D18" s="6">
        <v>16</v>
      </c>
      <c r="E18" s="3">
        <v>9</v>
      </c>
      <c r="F18" s="4">
        <v>0</v>
      </c>
      <c r="G18" s="6">
        <v>9</v>
      </c>
      <c r="H18" s="3">
        <v>27</v>
      </c>
      <c r="I18" s="5">
        <v>0</v>
      </c>
      <c r="J18" s="6">
        <v>27</v>
      </c>
      <c r="K18" s="3">
        <f t="shared" si="1"/>
        <v>52</v>
      </c>
      <c r="L18" s="4">
        <f t="shared" si="0"/>
        <v>0</v>
      </c>
      <c r="M18" s="6">
        <f t="shared" si="0"/>
        <v>52</v>
      </c>
    </row>
    <row r="19" spans="1:13" ht="14.4" hidden="1" thickBot="1" x14ac:dyDescent="0.3">
      <c r="A19" s="30">
        <v>43862</v>
      </c>
      <c r="B19" s="3">
        <v>17</v>
      </c>
      <c r="C19" s="4">
        <v>0</v>
      </c>
      <c r="D19" s="6">
        <v>17</v>
      </c>
      <c r="E19" s="3">
        <v>19</v>
      </c>
      <c r="F19" s="4">
        <v>0</v>
      </c>
      <c r="G19" s="6">
        <v>19</v>
      </c>
      <c r="H19" s="3">
        <v>23</v>
      </c>
      <c r="I19" s="5">
        <v>0</v>
      </c>
      <c r="J19" s="6">
        <v>23</v>
      </c>
      <c r="K19" s="3">
        <f t="shared" si="1"/>
        <v>59</v>
      </c>
      <c r="L19" s="4">
        <f t="shared" si="0"/>
        <v>0</v>
      </c>
      <c r="M19" s="6">
        <f t="shared" si="0"/>
        <v>59</v>
      </c>
    </row>
    <row r="20" spans="1:13" ht="14.4" thickBot="1" x14ac:dyDescent="0.3">
      <c r="A20" s="31" t="s">
        <v>8</v>
      </c>
      <c r="B20" s="32">
        <f t="shared" ref="B20:M20" si="2">SUM(B8:B19)</f>
        <v>305</v>
      </c>
      <c r="C20" s="33">
        <f t="shared" si="2"/>
        <v>0</v>
      </c>
      <c r="D20" s="34">
        <f t="shared" si="2"/>
        <v>305</v>
      </c>
      <c r="E20" s="32">
        <f t="shared" si="2"/>
        <v>244</v>
      </c>
      <c r="F20" s="33">
        <f t="shared" si="2"/>
        <v>0</v>
      </c>
      <c r="G20" s="34">
        <f t="shared" si="2"/>
        <v>244</v>
      </c>
      <c r="H20" s="32">
        <f t="shared" si="2"/>
        <v>350</v>
      </c>
      <c r="I20" s="35">
        <f t="shared" si="2"/>
        <v>0</v>
      </c>
      <c r="J20" s="34">
        <f t="shared" si="2"/>
        <v>350</v>
      </c>
      <c r="K20" s="32">
        <f t="shared" si="2"/>
        <v>899</v>
      </c>
      <c r="L20" s="33">
        <f t="shared" si="2"/>
        <v>0</v>
      </c>
      <c r="M20" s="34">
        <f t="shared" si="2"/>
        <v>899</v>
      </c>
    </row>
    <row r="21" spans="1:13" ht="14.4" hidden="1" thickBot="1" x14ac:dyDescent="0.3">
      <c r="A21" s="30">
        <v>43891</v>
      </c>
      <c r="B21" s="3">
        <v>23</v>
      </c>
      <c r="C21" s="4">
        <v>0</v>
      </c>
      <c r="D21" s="6">
        <v>23</v>
      </c>
      <c r="E21" s="3">
        <v>23</v>
      </c>
      <c r="F21" s="4">
        <v>0</v>
      </c>
      <c r="G21" s="6">
        <v>23</v>
      </c>
      <c r="H21" s="3">
        <v>38</v>
      </c>
      <c r="I21" s="5">
        <v>0</v>
      </c>
      <c r="J21" s="6">
        <v>38</v>
      </c>
      <c r="K21" s="3">
        <f t="shared" si="1"/>
        <v>84</v>
      </c>
      <c r="L21" s="4">
        <f t="shared" si="0"/>
        <v>0</v>
      </c>
      <c r="M21" s="6">
        <f t="shared" si="0"/>
        <v>84</v>
      </c>
    </row>
    <row r="22" spans="1:13" ht="14.4" hidden="1" thickBot="1" x14ac:dyDescent="0.3">
      <c r="A22" s="30">
        <v>43922</v>
      </c>
      <c r="B22" s="3">
        <v>0</v>
      </c>
      <c r="C22" s="4">
        <v>0</v>
      </c>
      <c r="D22" s="6">
        <v>0</v>
      </c>
      <c r="E22" s="3">
        <v>0</v>
      </c>
      <c r="F22" s="4">
        <v>0</v>
      </c>
      <c r="G22" s="6">
        <v>0</v>
      </c>
      <c r="H22" s="3">
        <v>0</v>
      </c>
      <c r="I22" s="5">
        <v>0</v>
      </c>
      <c r="J22" s="6">
        <v>0</v>
      </c>
      <c r="K22" s="3">
        <f t="shared" si="1"/>
        <v>0</v>
      </c>
      <c r="L22" s="4">
        <f t="shared" si="0"/>
        <v>0</v>
      </c>
      <c r="M22" s="6">
        <f t="shared" si="0"/>
        <v>0</v>
      </c>
    </row>
    <row r="23" spans="1:13" ht="14.4" hidden="1" thickBot="1" x14ac:dyDescent="0.3">
      <c r="A23" s="30">
        <v>43952</v>
      </c>
      <c r="B23" s="3">
        <v>0</v>
      </c>
      <c r="C23" s="4">
        <v>24</v>
      </c>
      <c r="D23" s="6">
        <v>24</v>
      </c>
      <c r="E23" s="3">
        <v>0</v>
      </c>
      <c r="F23" s="4">
        <v>4</v>
      </c>
      <c r="G23" s="6">
        <v>4</v>
      </c>
      <c r="H23" s="3">
        <v>0</v>
      </c>
      <c r="I23" s="5">
        <v>28</v>
      </c>
      <c r="J23" s="6">
        <v>28</v>
      </c>
      <c r="K23" s="3">
        <f t="shared" si="1"/>
        <v>0</v>
      </c>
      <c r="L23" s="4">
        <f t="shared" si="0"/>
        <v>56</v>
      </c>
      <c r="M23" s="6">
        <f t="shared" si="0"/>
        <v>56</v>
      </c>
    </row>
    <row r="24" spans="1:13" ht="14.4" hidden="1" thickBot="1" x14ac:dyDescent="0.3">
      <c r="A24" s="30">
        <v>43983</v>
      </c>
      <c r="B24" s="3">
        <v>8</v>
      </c>
      <c r="C24" s="4">
        <v>19</v>
      </c>
      <c r="D24" s="6">
        <f>B24+C24</f>
        <v>27</v>
      </c>
      <c r="E24" s="3">
        <v>6</v>
      </c>
      <c r="F24" s="4">
        <v>10</v>
      </c>
      <c r="G24" s="6">
        <f>+E24+F24</f>
        <v>16</v>
      </c>
      <c r="H24" s="3">
        <v>27</v>
      </c>
      <c r="I24" s="5">
        <v>14</v>
      </c>
      <c r="J24" s="6">
        <f>H24+I24</f>
        <v>41</v>
      </c>
      <c r="K24" s="3">
        <f t="shared" si="1"/>
        <v>41</v>
      </c>
      <c r="L24" s="4">
        <f t="shared" si="1"/>
        <v>43</v>
      </c>
      <c r="M24" s="6">
        <f t="shared" si="1"/>
        <v>84</v>
      </c>
    </row>
    <row r="25" spans="1:13" ht="14.4" hidden="1" thickBot="1" x14ac:dyDescent="0.3">
      <c r="A25" s="30">
        <v>44013</v>
      </c>
      <c r="B25" s="3">
        <v>31</v>
      </c>
      <c r="C25" s="4">
        <v>0</v>
      </c>
      <c r="D25" s="6">
        <f>B25+C25</f>
        <v>31</v>
      </c>
      <c r="E25" s="3">
        <v>23</v>
      </c>
      <c r="F25" s="4">
        <v>0</v>
      </c>
      <c r="G25" s="6">
        <f>+E25+F25</f>
        <v>23</v>
      </c>
      <c r="H25" s="3">
        <v>14</v>
      </c>
      <c r="I25" s="5">
        <v>0</v>
      </c>
      <c r="J25" s="6">
        <f>H25+I25</f>
        <v>14</v>
      </c>
      <c r="K25" s="3">
        <f t="shared" si="1"/>
        <v>68</v>
      </c>
      <c r="L25" s="4">
        <f t="shared" si="1"/>
        <v>0</v>
      </c>
      <c r="M25" s="6">
        <f t="shared" si="1"/>
        <v>68</v>
      </c>
    </row>
    <row r="26" spans="1:13" ht="14.4" hidden="1" thickBot="1" x14ac:dyDescent="0.3">
      <c r="A26" s="30">
        <v>44044</v>
      </c>
      <c r="B26" s="3">
        <v>40</v>
      </c>
      <c r="C26" s="4">
        <v>0</v>
      </c>
      <c r="D26" s="6">
        <v>40</v>
      </c>
      <c r="E26" s="3">
        <v>27</v>
      </c>
      <c r="F26" s="4">
        <v>0</v>
      </c>
      <c r="G26" s="6">
        <v>27</v>
      </c>
      <c r="H26" s="3">
        <v>31</v>
      </c>
      <c r="I26" s="5">
        <v>0</v>
      </c>
      <c r="J26" s="6">
        <v>31</v>
      </c>
      <c r="K26" s="3">
        <f t="shared" si="1"/>
        <v>98</v>
      </c>
      <c r="L26" s="4">
        <f t="shared" si="1"/>
        <v>0</v>
      </c>
      <c r="M26" s="6">
        <f t="shared" si="1"/>
        <v>98</v>
      </c>
    </row>
    <row r="27" spans="1:13" ht="14.4" hidden="1" thickBot="1" x14ac:dyDescent="0.3">
      <c r="A27" s="30">
        <v>44075</v>
      </c>
      <c r="B27" s="3">
        <v>33</v>
      </c>
      <c r="C27" s="4">
        <v>0</v>
      </c>
      <c r="D27" s="6">
        <v>33</v>
      </c>
      <c r="E27" s="3">
        <v>17</v>
      </c>
      <c r="F27" s="4">
        <v>0</v>
      </c>
      <c r="G27" s="6">
        <v>17</v>
      </c>
      <c r="H27" s="3">
        <v>14</v>
      </c>
      <c r="I27" s="5">
        <v>0</v>
      </c>
      <c r="J27" s="6">
        <v>14</v>
      </c>
      <c r="K27" s="3">
        <f t="shared" si="1"/>
        <v>64</v>
      </c>
      <c r="L27" s="4">
        <f t="shared" si="1"/>
        <v>0</v>
      </c>
      <c r="M27" s="6">
        <f t="shared" si="1"/>
        <v>64</v>
      </c>
    </row>
    <row r="28" spans="1:13" ht="14.4" hidden="1" thickBot="1" x14ac:dyDescent="0.3">
      <c r="A28" s="30">
        <v>44105</v>
      </c>
      <c r="B28" s="3">
        <v>14</v>
      </c>
      <c r="C28" s="4">
        <v>0</v>
      </c>
      <c r="D28" s="6">
        <v>14</v>
      </c>
      <c r="E28" s="3">
        <v>11</v>
      </c>
      <c r="F28" s="4">
        <v>0</v>
      </c>
      <c r="G28" s="6">
        <v>11</v>
      </c>
      <c r="H28" s="3">
        <v>7</v>
      </c>
      <c r="I28" s="5">
        <v>0</v>
      </c>
      <c r="J28" s="6">
        <v>7</v>
      </c>
      <c r="K28" s="3">
        <f t="shared" si="1"/>
        <v>32</v>
      </c>
      <c r="L28" s="4">
        <f t="shared" si="1"/>
        <v>0</v>
      </c>
      <c r="M28" s="6">
        <f t="shared" si="1"/>
        <v>32</v>
      </c>
    </row>
    <row r="29" spans="1:13" ht="14.4" hidden="1" thickBot="1" x14ac:dyDescent="0.3">
      <c r="A29" s="30">
        <v>44136</v>
      </c>
      <c r="B29" s="3">
        <v>17</v>
      </c>
      <c r="C29" s="4">
        <v>0</v>
      </c>
      <c r="D29" s="6">
        <v>17</v>
      </c>
      <c r="E29" s="3">
        <v>32</v>
      </c>
      <c r="F29" s="4">
        <v>0</v>
      </c>
      <c r="G29" s="6">
        <v>32</v>
      </c>
      <c r="H29" s="3">
        <v>28</v>
      </c>
      <c r="I29" s="5">
        <v>0</v>
      </c>
      <c r="J29" s="6">
        <v>28</v>
      </c>
      <c r="K29" s="3">
        <f t="shared" si="1"/>
        <v>77</v>
      </c>
      <c r="L29" s="4">
        <f t="shared" si="1"/>
        <v>0</v>
      </c>
      <c r="M29" s="6">
        <f t="shared" si="1"/>
        <v>77</v>
      </c>
    </row>
    <row r="30" spans="1:13" ht="14.4" hidden="1" thickBot="1" x14ac:dyDescent="0.3">
      <c r="A30" s="30">
        <v>44166</v>
      </c>
      <c r="B30" s="3">
        <v>38</v>
      </c>
      <c r="C30" s="4">
        <v>0</v>
      </c>
      <c r="D30" s="6">
        <v>38</v>
      </c>
      <c r="E30" s="3">
        <v>17</v>
      </c>
      <c r="F30" s="4">
        <v>0</v>
      </c>
      <c r="G30" s="6">
        <v>17</v>
      </c>
      <c r="H30" s="3">
        <v>6</v>
      </c>
      <c r="I30" s="5">
        <v>0</v>
      </c>
      <c r="J30" s="6">
        <v>6</v>
      </c>
      <c r="K30" s="3">
        <f t="shared" si="1"/>
        <v>61</v>
      </c>
      <c r="L30" s="4">
        <f t="shared" si="1"/>
        <v>0</v>
      </c>
      <c r="M30" s="6">
        <f t="shared" si="1"/>
        <v>61</v>
      </c>
    </row>
    <row r="31" spans="1:13" ht="14.4" hidden="1" thickBot="1" x14ac:dyDescent="0.3">
      <c r="A31" s="30">
        <v>44197</v>
      </c>
      <c r="B31" s="3">
        <v>7</v>
      </c>
      <c r="C31" s="4">
        <v>0</v>
      </c>
      <c r="D31" s="6">
        <v>7</v>
      </c>
      <c r="E31" s="3">
        <v>7</v>
      </c>
      <c r="F31" s="4">
        <v>0</v>
      </c>
      <c r="G31" s="6">
        <v>7</v>
      </c>
      <c r="H31" s="3">
        <v>13</v>
      </c>
      <c r="I31" s="5">
        <v>0</v>
      </c>
      <c r="J31" s="6">
        <v>13</v>
      </c>
      <c r="K31" s="3">
        <f t="shared" si="1"/>
        <v>27</v>
      </c>
      <c r="L31" s="4">
        <f t="shared" si="1"/>
        <v>0</v>
      </c>
      <c r="M31" s="6">
        <f t="shared" si="1"/>
        <v>27</v>
      </c>
    </row>
    <row r="32" spans="1:13" ht="14.4" hidden="1" thickBot="1" x14ac:dyDescent="0.3">
      <c r="A32" s="30">
        <v>44228</v>
      </c>
      <c r="B32" s="3">
        <v>8</v>
      </c>
      <c r="C32" s="4">
        <v>0</v>
      </c>
      <c r="D32" s="6">
        <v>8</v>
      </c>
      <c r="E32" s="3">
        <v>18</v>
      </c>
      <c r="F32" s="4">
        <v>0</v>
      </c>
      <c r="G32" s="6">
        <v>18</v>
      </c>
      <c r="H32" s="3">
        <v>32</v>
      </c>
      <c r="I32" s="5">
        <v>0</v>
      </c>
      <c r="J32" s="6">
        <v>32</v>
      </c>
      <c r="K32" s="3">
        <f t="shared" si="1"/>
        <v>58</v>
      </c>
      <c r="L32" s="4">
        <f t="shared" si="1"/>
        <v>0</v>
      </c>
      <c r="M32" s="6">
        <f t="shared" si="1"/>
        <v>58</v>
      </c>
    </row>
    <row r="33" spans="1:13" ht="14.4" thickBot="1" x14ac:dyDescent="0.3">
      <c r="A33" s="36" t="s">
        <v>9</v>
      </c>
      <c r="B33" s="32">
        <f t="shared" ref="B33:M33" si="3">SUM(B21:B32)</f>
        <v>219</v>
      </c>
      <c r="C33" s="33">
        <f t="shared" si="3"/>
        <v>43</v>
      </c>
      <c r="D33" s="34">
        <f t="shared" si="3"/>
        <v>262</v>
      </c>
      <c r="E33" s="32">
        <f t="shared" si="3"/>
        <v>181</v>
      </c>
      <c r="F33" s="33">
        <f t="shared" si="3"/>
        <v>14</v>
      </c>
      <c r="G33" s="34">
        <f t="shared" si="3"/>
        <v>195</v>
      </c>
      <c r="H33" s="32">
        <f t="shared" si="3"/>
        <v>210</v>
      </c>
      <c r="I33" s="35">
        <f t="shared" si="3"/>
        <v>42</v>
      </c>
      <c r="J33" s="34">
        <f t="shared" si="3"/>
        <v>252</v>
      </c>
      <c r="K33" s="32">
        <f t="shared" si="3"/>
        <v>610</v>
      </c>
      <c r="L33" s="33">
        <f t="shared" si="3"/>
        <v>99</v>
      </c>
      <c r="M33" s="34">
        <f t="shared" si="3"/>
        <v>709</v>
      </c>
    </row>
    <row r="34" spans="1:13" ht="14.4" hidden="1" thickBot="1" x14ac:dyDescent="0.3">
      <c r="A34" s="30">
        <v>44256</v>
      </c>
      <c r="B34" s="3">
        <v>21</v>
      </c>
      <c r="C34" s="4">
        <v>12</v>
      </c>
      <c r="D34" s="6">
        <v>33</v>
      </c>
      <c r="E34" s="3">
        <v>23</v>
      </c>
      <c r="F34" s="4">
        <v>3</v>
      </c>
      <c r="G34" s="6">
        <v>26</v>
      </c>
      <c r="H34" s="3">
        <v>36</v>
      </c>
      <c r="I34" s="5">
        <v>2</v>
      </c>
      <c r="J34" s="6">
        <f>+H34+I34</f>
        <v>38</v>
      </c>
      <c r="K34" s="3">
        <f t="shared" ref="K34:M45" si="4">B34+E34+H34</f>
        <v>80</v>
      </c>
      <c r="L34" s="4">
        <f t="shared" si="4"/>
        <v>17</v>
      </c>
      <c r="M34" s="6">
        <f t="shared" si="4"/>
        <v>97</v>
      </c>
    </row>
    <row r="35" spans="1:13" ht="14.4" hidden="1" thickBot="1" x14ac:dyDescent="0.3">
      <c r="A35" s="30">
        <v>44287</v>
      </c>
      <c r="B35" s="3">
        <v>21</v>
      </c>
      <c r="C35" s="4">
        <v>10</v>
      </c>
      <c r="D35" s="6">
        <f t="shared" ref="D35:D58" si="5">+B35+C35</f>
        <v>31</v>
      </c>
      <c r="E35" s="3">
        <v>16</v>
      </c>
      <c r="F35" s="4">
        <v>3</v>
      </c>
      <c r="G35" s="6">
        <f t="shared" ref="G35:G58" si="6">+E35+F35</f>
        <v>19</v>
      </c>
      <c r="H35" s="3">
        <v>24</v>
      </c>
      <c r="I35" s="5">
        <v>15</v>
      </c>
      <c r="J35" s="6">
        <f t="shared" ref="J35:J45" si="7">+H35+I35</f>
        <v>39</v>
      </c>
      <c r="K35" s="3">
        <f t="shared" si="4"/>
        <v>61</v>
      </c>
      <c r="L35" s="4">
        <f t="shared" si="4"/>
        <v>28</v>
      </c>
      <c r="M35" s="6">
        <f t="shared" si="4"/>
        <v>89</v>
      </c>
    </row>
    <row r="36" spans="1:13" ht="14.4" hidden="1" thickBot="1" x14ac:dyDescent="0.3">
      <c r="A36" s="30">
        <v>44317</v>
      </c>
      <c r="B36" s="3">
        <v>12</v>
      </c>
      <c r="C36" s="4">
        <v>0</v>
      </c>
      <c r="D36" s="6">
        <f t="shared" si="5"/>
        <v>12</v>
      </c>
      <c r="E36" s="3">
        <v>14</v>
      </c>
      <c r="F36" s="4">
        <v>0</v>
      </c>
      <c r="G36" s="6">
        <f t="shared" si="6"/>
        <v>14</v>
      </c>
      <c r="H36" s="3">
        <v>34</v>
      </c>
      <c r="I36" s="5">
        <v>0</v>
      </c>
      <c r="J36" s="6">
        <f t="shared" si="7"/>
        <v>34</v>
      </c>
      <c r="K36" s="3">
        <f t="shared" si="4"/>
        <v>60</v>
      </c>
      <c r="L36" s="4">
        <f t="shared" si="4"/>
        <v>0</v>
      </c>
      <c r="M36" s="6">
        <f t="shared" si="4"/>
        <v>60</v>
      </c>
    </row>
    <row r="37" spans="1:13" ht="14.4" hidden="1" thickBot="1" x14ac:dyDescent="0.3">
      <c r="A37" s="30">
        <v>44348</v>
      </c>
      <c r="B37" s="3">
        <v>20</v>
      </c>
      <c r="C37" s="4">
        <v>15</v>
      </c>
      <c r="D37" s="6">
        <f t="shared" si="5"/>
        <v>35</v>
      </c>
      <c r="E37" s="3">
        <v>24</v>
      </c>
      <c r="F37" s="4">
        <v>4</v>
      </c>
      <c r="G37" s="6">
        <f t="shared" si="6"/>
        <v>28</v>
      </c>
      <c r="H37" s="3">
        <v>27</v>
      </c>
      <c r="I37" s="5">
        <v>8</v>
      </c>
      <c r="J37" s="6">
        <f t="shared" si="7"/>
        <v>35</v>
      </c>
      <c r="K37" s="3">
        <f t="shared" si="4"/>
        <v>71</v>
      </c>
      <c r="L37" s="4">
        <f t="shared" si="4"/>
        <v>27</v>
      </c>
      <c r="M37" s="6">
        <f t="shared" si="4"/>
        <v>98</v>
      </c>
    </row>
    <row r="38" spans="1:13" ht="14.4" hidden="1" thickBot="1" x14ac:dyDescent="0.3">
      <c r="A38" s="30">
        <v>44378</v>
      </c>
      <c r="B38" s="3">
        <v>7</v>
      </c>
      <c r="C38" s="4">
        <v>6</v>
      </c>
      <c r="D38" s="6">
        <f t="shared" si="5"/>
        <v>13</v>
      </c>
      <c r="E38" s="3">
        <v>5</v>
      </c>
      <c r="F38" s="4">
        <v>1</v>
      </c>
      <c r="G38" s="6">
        <f t="shared" si="6"/>
        <v>6</v>
      </c>
      <c r="H38" s="3">
        <v>2</v>
      </c>
      <c r="I38" s="5">
        <f>62-25</f>
        <v>37</v>
      </c>
      <c r="J38" s="6">
        <f t="shared" si="7"/>
        <v>39</v>
      </c>
      <c r="K38" s="3">
        <f t="shared" si="4"/>
        <v>14</v>
      </c>
      <c r="L38" s="4">
        <f t="shared" si="4"/>
        <v>44</v>
      </c>
      <c r="M38" s="6">
        <f t="shared" si="4"/>
        <v>58</v>
      </c>
    </row>
    <row r="39" spans="1:13" ht="14.4" hidden="1" thickBot="1" x14ac:dyDescent="0.3">
      <c r="A39" s="30">
        <v>44409</v>
      </c>
      <c r="B39" s="3">
        <v>15</v>
      </c>
      <c r="C39" s="4">
        <v>14</v>
      </c>
      <c r="D39" s="6">
        <f t="shared" si="5"/>
        <v>29</v>
      </c>
      <c r="E39" s="3">
        <f>113-82</f>
        <v>31</v>
      </c>
      <c r="F39" s="4">
        <v>5</v>
      </c>
      <c r="G39" s="6">
        <f t="shared" si="6"/>
        <v>36</v>
      </c>
      <c r="H39" s="3">
        <v>11</v>
      </c>
      <c r="I39" s="5">
        <v>15</v>
      </c>
      <c r="J39" s="6">
        <f t="shared" si="7"/>
        <v>26</v>
      </c>
      <c r="K39" s="3">
        <f t="shared" si="4"/>
        <v>57</v>
      </c>
      <c r="L39" s="4">
        <f t="shared" si="4"/>
        <v>34</v>
      </c>
      <c r="M39" s="6">
        <f t="shared" si="4"/>
        <v>91</v>
      </c>
    </row>
    <row r="40" spans="1:13" ht="14.4" hidden="1" thickBot="1" x14ac:dyDescent="0.3">
      <c r="A40" s="30">
        <v>44440</v>
      </c>
      <c r="B40" s="3">
        <f>118-96</f>
        <v>22</v>
      </c>
      <c r="C40" s="4">
        <v>0</v>
      </c>
      <c r="D40" s="6">
        <f t="shared" si="5"/>
        <v>22</v>
      </c>
      <c r="E40" s="3">
        <v>10</v>
      </c>
      <c r="F40" s="4">
        <v>1</v>
      </c>
      <c r="G40" s="6">
        <f t="shared" si="6"/>
        <v>11</v>
      </c>
      <c r="H40" s="3">
        <v>25</v>
      </c>
      <c r="I40" s="5">
        <v>1</v>
      </c>
      <c r="J40" s="6">
        <f t="shared" si="7"/>
        <v>26</v>
      </c>
      <c r="K40" s="3">
        <f t="shared" si="4"/>
        <v>57</v>
      </c>
      <c r="L40" s="4">
        <f t="shared" si="4"/>
        <v>2</v>
      </c>
      <c r="M40" s="6">
        <f t="shared" si="4"/>
        <v>59</v>
      </c>
    </row>
    <row r="41" spans="1:13" ht="14.4" hidden="1" thickBot="1" x14ac:dyDescent="0.3">
      <c r="A41" s="30">
        <v>44470</v>
      </c>
      <c r="B41" s="3">
        <v>20</v>
      </c>
      <c r="C41" s="4">
        <v>0</v>
      </c>
      <c r="D41" s="6">
        <f t="shared" si="5"/>
        <v>20</v>
      </c>
      <c r="E41" s="3">
        <v>6</v>
      </c>
      <c r="F41" s="4">
        <v>0</v>
      </c>
      <c r="G41" s="6">
        <f t="shared" si="6"/>
        <v>6</v>
      </c>
      <c r="H41" s="3">
        <v>12</v>
      </c>
      <c r="I41" s="5">
        <v>0</v>
      </c>
      <c r="J41" s="6">
        <f t="shared" si="7"/>
        <v>12</v>
      </c>
      <c r="K41" s="3">
        <f t="shared" si="4"/>
        <v>38</v>
      </c>
      <c r="L41" s="4">
        <f t="shared" si="4"/>
        <v>0</v>
      </c>
      <c r="M41" s="6">
        <f t="shared" si="4"/>
        <v>38</v>
      </c>
    </row>
    <row r="42" spans="1:13" ht="14.4" hidden="1" thickBot="1" x14ac:dyDescent="0.3">
      <c r="A42" s="30">
        <v>44501</v>
      </c>
      <c r="B42" s="3">
        <v>26</v>
      </c>
      <c r="C42" s="4">
        <v>1</v>
      </c>
      <c r="D42" s="6">
        <f t="shared" si="5"/>
        <v>27</v>
      </c>
      <c r="E42" s="3">
        <v>22</v>
      </c>
      <c r="F42" s="4">
        <v>0</v>
      </c>
      <c r="G42" s="6">
        <f t="shared" si="6"/>
        <v>22</v>
      </c>
      <c r="H42" s="3">
        <v>17</v>
      </c>
      <c r="I42" s="5">
        <v>0</v>
      </c>
      <c r="J42" s="6">
        <f t="shared" si="7"/>
        <v>17</v>
      </c>
      <c r="K42" s="3">
        <f t="shared" si="4"/>
        <v>65</v>
      </c>
      <c r="L42" s="4">
        <f t="shared" si="4"/>
        <v>1</v>
      </c>
      <c r="M42" s="6">
        <f t="shared" si="4"/>
        <v>66</v>
      </c>
    </row>
    <row r="43" spans="1:13" ht="14.4" hidden="1" thickBot="1" x14ac:dyDescent="0.3">
      <c r="A43" s="30">
        <v>44531</v>
      </c>
      <c r="B43" s="3">
        <v>16</v>
      </c>
      <c r="C43" s="4">
        <v>0</v>
      </c>
      <c r="D43" s="6">
        <f t="shared" si="5"/>
        <v>16</v>
      </c>
      <c r="E43" s="3">
        <v>18</v>
      </c>
      <c r="F43" s="4">
        <v>0</v>
      </c>
      <c r="G43" s="6">
        <f t="shared" si="6"/>
        <v>18</v>
      </c>
      <c r="H43" s="3">
        <v>13</v>
      </c>
      <c r="I43" s="5">
        <v>0</v>
      </c>
      <c r="J43" s="6">
        <f t="shared" si="7"/>
        <v>13</v>
      </c>
      <c r="K43" s="3">
        <f t="shared" si="4"/>
        <v>47</v>
      </c>
      <c r="L43" s="4">
        <f t="shared" si="4"/>
        <v>0</v>
      </c>
      <c r="M43" s="6">
        <f t="shared" si="4"/>
        <v>47</v>
      </c>
    </row>
    <row r="44" spans="1:13" ht="14.4" hidden="1" thickBot="1" x14ac:dyDescent="0.3">
      <c r="A44" s="30">
        <v>44562</v>
      </c>
      <c r="B44" s="3">
        <v>18</v>
      </c>
      <c r="C44" s="4">
        <v>0</v>
      </c>
      <c r="D44" s="6">
        <f t="shared" si="5"/>
        <v>18</v>
      </c>
      <c r="E44" s="3">
        <v>7</v>
      </c>
      <c r="F44" s="4">
        <v>0</v>
      </c>
      <c r="G44" s="6">
        <f t="shared" si="6"/>
        <v>7</v>
      </c>
      <c r="H44" s="3">
        <v>28</v>
      </c>
      <c r="I44" s="5">
        <v>0</v>
      </c>
      <c r="J44" s="6">
        <f t="shared" si="7"/>
        <v>28</v>
      </c>
      <c r="K44" s="3">
        <f t="shared" si="4"/>
        <v>53</v>
      </c>
      <c r="L44" s="4">
        <f t="shared" si="4"/>
        <v>0</v>
      </c>
      <c r="M44" s="6">
        <f t="shared" si="4"/>
        <v>53</v>
      </c>
    </row>
    <row r="45" spans="1:13" ht="14.4" hidden="1" thickBot="1" x14ac:dyDescent="0.3">
      <c r="A45" s="30">
        <v>44593</v>
      </c>
      <c r="B45" s="3">
        <v>20</v>
      </c>
      <c r="C45" s="4">
        <v>0</v>
      </c>
      <c r="D45" s="6">
        <f t="shared" si="5"/>
        <v>20</v>
      </c>
      <c r="E45" s="3">
        <v>8</v>
      </c>
      <c r="F45" s="4">
        <v>0</v>
      </c>
      <c r="G45" s="6">
        <f t="shared" si="6"/>
        <v>8</v>
      </c>
      <c r="H45" s="3">
        <v>33</v>
      </c>
      <c r="I45" s="5">
        <v>0</v>
      </c>
      <c r="J45" s="6">
        <f t="shared" si="7"/>
        <v>33</v>
      </c>
      <c r="K45" s="3">
        <f t="shared" si="4"/>
        <v>61</v>
      </c>
      <c r="L45" s="4">
        <f t="shared" si="4"/>
        <v>0</v>
      </c>
      <c r="M45" s="6">
        <f t="shared" si="4"/>
        <v>61</v>
      </c>
    </row>
    <row r="46" spans="1:13" ht="14.4" thickBot="1" x14ac:dyDescent="0.3">
      <c r="A46" s="36" t="s">
        <v>47</v>
      </c>
      <c r="B46" s="32">
        <f t="shared" ref="B46:M46" si="8">SUM(B34:B45)</f>
        <v>218</v>
      </c>
      <c r="C46" s="33">
        <f t="shared" si="8"/>
        <v>58</v>
      </c>
      <c r="D46" s="34">
        <f t="shared" si="8"/>
        <v>276</v>
      </c>
      <c r="E46" s="32">
        <f t="shared" si="8"/>
        <v>184</v>
      </c>
      <c r="F46" s="33">
        <f t="shared" si="8"/>
        <v>17</v>
      </c>
      <c r="G46" s="34">
        <f t="shared" si="8"/>
        <v>201</v>
      </c>
      <c r="H46" s="32">
        <f t="shared" si="8"/>
        <v>262</v>
      </c>
      <c r="I46" s="35">
        <f t="shared" si="8"/>
        <v>78</v>
      </c>
      <c r="J46" s="34">
        <f t="shared" si="8"/>
        <v>340</v>
      </c>
      <c r="K46" s="32">
        <f t="shared" si="8"/>
        <v>664</v>
      </c>
      <c r="L46" s="33">
        <f t="shared" si="8"/>
        <v>153</v>
      </c>
      <c r="M46" s="34">
        <f t="shared" si="8"/>
        <v>817</v>
      </c>
    </row>
    <row r="47" spans="1:13" ht="14.4" hidden="1" thickBot="1" x14ac:dyDescent="0.3">
      <c r="A47" s="30">
        <v>44621</v>
      </c>
      <c r="B47" s="3">
        <v>25</v>
      </c>
      <c r="C47" s="4">
        <v>1</v>
      </c>
      <c r="D47" s="6">
        <f t="shared" si="5"/>
        <v>26</v>
      </c>
      <c r="E47" s="3">
        <v>25</v>
      </c>
      <c r="F47" s="4">
        <v>1</v>
      </c>
      <c r="G47" s="6">
        <f t="shared" si="6"/>
        <v>26</v>
      </c>
      <c r="H47" s="3">
        <v>16</v>
      </c>
      <c r="I47" s="5">
        <v>0</v>
      </c>
      <c r="J47" s="6">
        <f>+H47+I47</f>
        <v>16</v>
      </c>
      <c r="K47" s="3">
        <f t="shared" ref="K47:M58" si="9">B47+E47+H47</f>
        <v>66</v>
      </c>
      <c r="L47" s="4">
        <f t="shared" si="9"/>
        <v>2</v>
      </c>
      <c r="M47" s="6">
        <f t="shared" si="9"/>
        <v>68</v>
      </c>
    </row>
    <row r="48" spans="1:13" ht="14.4" hidden="1" thickBot="1" x14ac:dyDescent="0.3">
      <c r="A48" s="30">
        <v>44652</v>
      </c>
      <c r="B48" s="3">
        <f>43-25</f>
        <v>18</v>
      </c>
      <c r="C48" s="4">
        <v>0</v>
      </c>
      <c r="D48" s="6">
        <f t="shared" si="5"/>
        <v>18</v>
      </c>
      <c r="E48" s="3">
        <v>17</v>
      </c>
      <c r="F48" s="4">
        <v>0</v>
      </c>
      <c r="G48" s="6">
        <f t="shared" si="6"/>
        <v>17</v>
      </c>
      <c r="H48" s="3">
        <v>9</v>
      </c>
      <c r="I48" s="5">
        <v>0</v>
      </c>
      <c r="J48" s="6">
        <f t="shared" ref="J48:J58" si="10">+H48+I48</f>
        <v>9</v>
      </c>
      <c r="K48" s="3">
        <f t="shared" si="9"/>
        <v>44</v>
      </c>
      <c r="L48" s="4">
        <f t="shared" si="9"/>
        <v>0</v>
      </c>
      <c r="M48" s="6">
        <f t="shared" si="9"/>
        <v>44</v>
      </c>
    </row>
    <row r="49" spans="1:13" ht="14.4" hidden="1" thickBot="1" x14ac:dyDescent="0.3">
      <c r="A49" s="30">
        <v>44682</v>
      </c>
      <c r="B49" s="3">
        <v>20</v>
      </c>
      <c r="C49" s="4">
        <v>0</v>
      </c>
      <c r="D49" s="6">
        <f t="shared" si="5"/>
        <v>20</v>
      </c>
      <c r="E49" s="3">
        <v>17</v>
      </c>
      <c r="F49" s="4">
        <v>0</v>
      </c>
      <c r="G49" s="6">
        <f t="shared" si="6"/>
        <v>17</v>
      </c>
      <c r="H49" s="3">
        <v>12</v>
      </c>
      <c r="I49" s="5">
        <v>0</v>
      </c>
      <c r="J49" s="6">
        <f t="shared" si="10"/>
        <v>12</v>
      </c>
      <c r="K49" s="3">
        <f t="shared" si="9"/>
        <v>49</v>
      </c>
      <c r="L49" s="4">
        <f t="shared" si="9"/>
        <v>0</v>
      </c>
      <c r="M49" s="6">
        <f t="shared" si="9"/>
        <v>49</v>
      </c>
    </row>
    <row r="50" spans="1:13" ht="14.4" hidden="1" thickBot="1" x14ac:dyDescent="0.3">
      <c r="A50" s="30">
        <v>44713</v>
      </c>
      <c r="B50" s="3">
        <v>34</v>
      </c>
      <c r="C50" s="4">
        <v>1</v>
      </c>
      <c r="D50" s="6">
        <f t="shared" si="5"/>
        <v>35</v>
      </c>
      <c r="E50" s="3">
        <f>92-59</f>
        <v>33</v>
      </c>
      <c r="F50" s="4">
        <v>0</v>
      </c>
      <c r="G50" s="6">
        <f t="shared" si="6"/>
        <v>33</v>
      </c>
      <c r="H50" s="3">
        <v>13</v>
      </c>
      <c r="I50" s="5">
        <v>1</v>
      </c>
      <c r="J50" s="6">
        <f t="shared" si="10"/>
        <v>14</v>
      </c>
      <c r="K50" s="3">
        <f t="shared" si="9"/>
        <v>80</v>
      </c>
      <c r="L50" s="4">
        <f t="shared" si="9"/>
        <v>2</v>
      </c>
      <c r="M50" s="6">
        <f t="shared" si="9"/>
        <v>82</v>
      </c>
    </row>
    <row r="51" spans="1:13" ht="14.4" hidden="1" thickBot="1" x14ac:dyDescent="0.3">
      <c r="A51" s="30">
        <v>44743</v>
      </c>
      <c r="B51" s="3">
        <v>16</v>
      </c>
      <c r="C51" s="4">
        <v>0</v>
      </c>
      <c r="D51" s="6">
        <f t="shared" si="5"/>
        <v>16</v>
      </c>
      <c r="E51" s="3">
        <v>17</v>
      </c>
      <c r="F51" s="4">
        <v>0</v>
      </c>
      <c r="G51" s="6">
        <f t="shared" si="6"/>
        <v>17</v>
      </c>
      <c r="H51" s="3">
        <v>16</v>
      </c>
      <c r="I51" s="5">
        <v>0</v>
      </c>
      <c r="J51" s="6">
        <f t="shared" si="10"/>
        <v>16</v>
      </c>
      <c r="K51" s="3">
        <f t="shared" si="9"/>
        <v>49</v>
      </c>
      <c r="L51" s="4">
        <f t="shared" si="9"/>
        <v>0</v>
      </c>
      <c r="M51" s="6">
        <f t="shared" si="9"/>
        <v>49</v>
      </c>
    </row>
    <row r="52" spans="1:13" ht="14.4" hidden="1" thickBot="1" x14ac:dyDescent="0.3">
      <c r="A52" s="30">
        <v>44774</v>
      </c>
      <c r="B52" s="3">
        <v>32</v>
      </c>
      <c r="C52" s="4">
        <v>0</v>
      </c>
      <c r="D52" s="6">
        <f t="shared" si="5"/>
        <v>32</v>
      </c>
      <c r="E52" s="3">
        <v>18</v>
      </c>
      <c r="F52" s="4">
        <v>0</v>
      </c>
      <c r="G52" s="6">
        <f t="shared" si="6"/>
        <v>18</v>
      </c>
      <c r="H52" s="3">
        <v>24</v>
      </c>
      <c r="I52" s="5">
        <v>0</v>
      </c>
      <c r="J52" s="6">
        <f t="shared" si="10"/>
        <v>24</v>
      </c>
      <c r="K52" s="3">
        <f t="shared" si="9"/>
        <v>74</v>
      </c>
      <c r="L52" s="4">
        <f t="shared" si="9"/>
        <v>0</v>
      </c>
      <c r="M52" s="6">
        <f t="shared" si="9"/>
        <v>74</v>
      </c>
    </row>
    <row r="53" spans="1:13" ht="14.4" hidden="1" thickBot="1" x14ac:dyDescent="0.3">
      <c r="A53" s="30">
        <v>44805</v>
      </c>
      <c r="B53" s="3">
        <v>16</v>
      </c>
      <c r="C53" s="4">
        <v>0</v>
      </c>
      <c r="D53" s="6">
        <f t="shared" si="5"/>
        <v>16</v>
      </c>
      <c r="E53" s="3">
        <v>18</v>
      </c>
      <c r="F53" s="4">
        <v>0</v>
      </c>
      <c r="G53" s="6">
        <f t="shared" si="6"/>
        <v>18</v>
      </c>
      <c r="H53" s="3">
        <v>37</v>
      </c>
      <c r="I53" s="5">
        <v>0</v>
      </c>
      <c r="J53" s="6">
        <f t="shared" si="10"/>
        <v>37</v>
      </c>
      <c r="K53" s="3">
        <f t="shared" si="9"/>
        <v>71</v>
      </c>
      <c r="L53" s="4">
        <f t="shared" si="9"/>
        <v>0</v>
      </c>
      <c r="M53" s="6">
        <f t="shared" si="9"/>
        <v>71</v>
      </c>
    </row>
    <row r="54" spans="1:13" ht="14.4" hidden="1" thickBot="1" x14ac:dyDescent="0.3">
      <c r="A54" s="30">
        <v>44835</v>
      </c>
      <c r="B54" s="3">
        <v>16</v>
      </c>
      <c r="C54" s="4">
        <v>0</v>
      </c>
      <c r="D54" s="6">
        <f t="shared" si="5"/>
        <v>16</v>
      </c>
      <c r="E54" s="3">
        <v>11</v>
      </c>
      <c r="F54" s="4">
        <v>0</v>
      </c>
      <c r="G54" s="6">
        <f t="shared" si="6"/>
        <v>11</v>
      </c>
      <c r="H54" s="3">
        <v>10</v>
      </c>
      <c r="I54" s="5">
        <v>0</v>
      </c>
      <c r="J54" s="6">
        <f t="shared" si="10"/>
        <v>10</v>
      </c>
      <c r="K54" s="3">
        <f t="shared" si="9"/>
        <v>37</v>
      </c>
      <c r="L54" s="4">
        <f t="shared" si="9"/>
        <v>0</v>
      </c>
      <c r="M54" s="6">
        <f t="shared" si="9"/>
        <v>37</v>
      </c>
    </row>
    <row r="55" spans="1:13" ht="14.4" hidden="1" thickBot="1" x14ac:dyDescent="0.3">
      <c r="A55" s="30">
        <v>44866</v>
      </c>
      <c r="B55" s="3">
        <f>219-177</f>
        <v>42</v>
      </c>
      <c r="C55" s="4">
        <v>0</v>
      </c>
      <c r="D55" s="6">
        <f t="shared" si="5"/>
        <v>42</v>
      </c>
      <c r="E55" s="3">
        <f>170-156</f>
        <v>14</v>
      </c>
      <c r="F55" s="4">
        <v>0</v>
      </c>
      <c r="G55" s="6">
        <f t="shared" si="6"/>
        <v>14</v>
      </c>
      <c r="H55" s="3">
        <f>193-137</f>
        <v>56</v>
      </c>
      <c r="I55" s="5">
        <v>0</v>
      </c>
      <c r="J55" s="6">
        <f t="shared" si="10"/>
        <v>56</v>
      </c>
      <c r="K55" s="3">
        <f t="shared" si="9"/>
        <v>112</v>
      </c>
      <c r="L55" s="4">
        <f t="shared" si="9"/>
        <v>0</v>
      </c>
      <c r="M55" s="6">
        <f t="shared" si="9"/>
        <v>112</v>
      </c>
    </row>
    <row r="56" spans="1:13" ht="14.4" hidden="1" thickBot="1" x14ac:dyDescent="0.3">
      <c r="A56" s="30">
        <v>44896</v>
      </c>
      <c r="B56" s="3">
        <v>24</v>
      </c>
      <c r="C56" s="4">
        <v>0</v>
      </c>
      <c r="D56" s="6">
        <f t="shared" si="5"/>
        <v>24</v>
      </c>
      <c r="E56" s="3">
        <v>12</v>
      </c>
      <c r="F56" s="4">
        <v>0</v>
      </c>
      <c r="G56" s="6">
        <f t="shared" si="6"/>
        <v>12</v>
      </c>
      <c r="H56" s="3">
        <v>17</v>
      </c>
      <c r="I56" s="5">
        <v>0</v>
      </c>
      <c r="J56" s="6">
        <f t="shared" si="10"/>
        <v>17</v>
      </c>
      <c r="K56" s="3">
        <f t="shared" si="9"/>
        <v>53</v>
      </c>
      <c r="L56" s="4">
        <f t="shared" si="9"/>
        <v>0</v>
      </c>
      <c r="M56" s="6">
        <f t="shared" si="9"/>
        <v>53</v>
      </c>
    </row>
    <row r="57" spans="1:13" ht="14.4" hidden="1" thickBot="1" x14ac:dyDescent="0.3">
      <c r="A57" s="30">
        <v>44927</v>
      </c>
      <c r="B57" s="3">
        <v>26</v>
      </c>
      <c r="C57" s="4">
        <v>0</v>
      </c>
      <c r="D57" s="6">
        <f t="shared" si="5"/>
        <v>26</v>
      </c>
      <c r="E57" s="3">
        <v>6</v>
      </c>
      <c r="F57" s="4">
        <v>0</v>
      </c>
      <c r="G57" s="6">
        <f t="shared" si="6"/>
        <v>6</v>
      </c>
      <c r="H57" s="3">
        <v>51</v>
      </c>
      <c r="I57" s="5">
        <v>0</v>
      </c>
      <c r="J57" s="6">
        <f t="shared" si="10"/>
        <v>51</v>
      </c>
      <c r="K57" s="3">
        <f t="shared" si="9"/>
        <v>83</v>
      </c>
      <c r="L57" s="4">
        <f t="shared" si="9"/>
        <v>0</v>
      </c>
      <c r="M57" s="6">
        <f t="shared" si="9"/>
        <v>83</v>
      </c>
    </row>
    <row r="58" spans="1:13" ht="14.4" hidden="1" thickBot="1" x14ac:dyDescent="0.3">
      <c r="A58" s="30">
        <v>44958</v>
      </c>
      <c r="B58" s="3">
        <f>288-269</f>
        <v>19</v>
      </c>
      <c r="C58" s="4">
        <v>0</v>
      </c>
      <c r="D58" s="6">
        <f t="shared" si="5"/>
        <v>19</v>
      </c>
      <c r="E58" s="3">
        <v>4</v>
      </c>
      <c r="F58" s="4"/>
      <c r="G58" s="6">
        <f t="shared" si="6"/>
        <v>4</v>
      </c>
      <c r="H58" s="3">
        <v>32</v>
      </c>
      <c r="I58" s="5">
        <v>0</v>
      </c>
      <c r="J58" s="6">
        <f t="shared" si="10"/>
        <v>32</v>
      </c>
      <c r="K58" s="3">
        <f t="shared" si="9"/>
        <v>55</v>
      </c>
      <c r="L58" s="4">
        <f t="shared" si="9"/>
        <v>0</v>
      </c>
      <c r="M58" s="6">
        <f t="shared" si="9"/>
        <v>55</v>
      </c>
    </row>
    <row r="59" spans="1:13" ht="14.4" thickBot="1" x14ac:dyDescent="0.3">
      <c r="A59" s="36" t="s">
        <v>58</v>
      </c>
      <c r="B59" s="32">
        <f t="shared" ref="B59:M59" si="11">SUM(B47:B58)</f>
        <v>288</v>
      </c>
      <c r="C59" s="33">
        <f t="shared" si="11"/>
        <v>2</v>
      </c>
      <c r="D59" s="34">
        <f t="shared" si="11"/>
        <v>290</v>
      </c>
      <c r="E59" s="32">
        <f t="shared" si="11"/>
        <v>192</v>
      </c>
      <c r="F59" s="33">
        <f t="shared" si="11"/>
        <v>1</v>
      </c>
      <c r="G59" s="34">
        <f t="shared" si="11"/>
        <v>193</v>
      </c>
      <c r="H59" s="32">
        <f t="shared" si="11"/>
        <v>293</v>
      </c>
      <c r="I59" s="35">
        <f t="shared" si="11"/>
        <v>1</v>
      </c>
      <c r="J59" s="34">
        <f t="shared" si="11"/>
        <v>294</v>
      </c>
      <c r="K59" s="32">
        <f t="shared" si="11"/>
        <v>773</v>
      </c>
      <c r="L59" s="33">
        <f t="shared" si="11"/>
        <v>4</v>
      </c>
      <c r="M59" s="34">
        <f t="shared" si="11"/>
        <v>777</v>
      </c>
    </row>
    <row r="60" spans="1:13" ht="14.4" hidden="1" thickBot="1" x14ac:dyDescent="0.3">
      <c r="A60" s="30">
        <v>44986</v>
      </c>
      <c r="B60" s="3">
        <v>20</v>
      </c>
      <c r="C60" s="4">
        <v>0</v>
      </c>
      <c r="D60" s="6">
        <f t="shared" ref="D60:D71" si="12">+B60+C60</f>
        <v>20</v>
      </c>
      <c r="E60" s="3">
        <v>29</v>
      </c>
      <c r="F60" s="4">
        <v>0</v>
      </c>
      <c r="G60" s="6">
        <f t="shared" ref="G60:G71" si="13">+E60+F60</f>
        <v>29</v>
      </c>
      <c r="H60" s="3">
        <v>37</v>
      </c>
      <c r="I60" s="5">
        <v>7</v>
      </c>
      <c r="J60" s="6">
        <f>+H60+I60</f>
        <v>44</v>
      </c>
      <c r="K60" s="3">
        <f t="shared" ref="K60:M71" si="14">B60+E60+H60</f>
        <v>86</v>
      </c>
      <c r="L60" s="4">
        <f t="shared" si="14"/>
        <v>7</v>
      </c>
      <c r="M60" s="6">
        <f t="shared" si="14"/>
        <v>93</v>
      </c>
    </row>
    <row r="61" spans="1:13" ht="14.4" hidden="1" thickBot="1" x14ac:dyDescent="0.3">
      <c r="A61" s="30">
        <v>45017</v>
      </c>
      <c r="B61" s="3">
        <v>13</v>
      </c>
      <c r="C61" s="4">
        <v>0</v>
      </c>
      <c r="D61" s="6">
        <f t="shared" si="12"/>
        <v>13</v>
      </c>
      <c r="E61" s="3">
        <v>25</v>
      </c>
      <c r="F61" s="4">
        <v>0</v>
      </c>
      <c r="G61" s="6">
        <f t="shared" si="13"/>
        <v>25</v>
      </c>
      <c r="H61" s="3">
        <v>23</v>
      </c>
      <c r="I61" s="5">
        <v>0</v>
      </c>
      <c r="J61" s="6">
        <f t="shared" ref="J61:J71" si="15">+H61+I61</f>
        <v>23</v>
      </c>
      <c r="K61" s="3">
        <f t="shared" si="14"/>
        <v>61</v>
      </c>
      <c r="L61" s="4">
        <f t="shared" si="14"/>
        <v>0</v>
      </c>
      <c r="M61" s="6">
        <f t="shared" si="14"/>
        <v>61</v>
      </c>
    </row>
    <row r="62" spans="1:13" ht="13.8" hidden="1" customHeight="1" x14ac:dyDescent="0.25">
      <c r="A62" s="30">
        <v>45047</v>
      </c>
      <c r="B62" s="3">
        <v>21</v>
      </c>
      <c r="C62" s="4">
        <v>1</v>
      </c>
      <c r="D62" s="6">
        <f t="shared" si="12"/>
        <v>22</v>
      </c>
      <c r="E62" s="3">
        <v>25</v>
      </c>
      <c r="F62" s="4">
        <v>0</v>
      </c>
      <c r="G62" s="6">
        <f t="shared" si="13"/>
        <v>25</v>
      </c>
      <c r="H62" s="3">
        <v>32</v>
      </c>
      <c r="I62" s="5">
        <v>1</v>
      </c>
      <c r="J62" s="6">
        <f t="shared" si="15"/>
        <v>33</v>
      </c>
      <c r="K62" s="3">
        <f t="shared" si="14"/>
        <v>78</v>
      </c>
      <c r="L62" s="4">
        <f t="shared" si="14"/>
        <v>2</v>
      </c>
      <c r="M62" s="6">
        <f t="shared" si="14"/>
        <v>80</v>
      </c>
    </row>
    <row r="63" spans="1:13" ht="13.8" hidden="1" customHeight="1" x14ac:dyDescent="0.25">
      <c r="A63" s="30">
        <v>45078</v>
      </c>
      <c r="B63" s="3">
        <v>29</v>
      </c>
      <c r="C63" s="4">
        <v>0</v>
      </c>
      <c r="D63" s="6">
        <f t="shared" si="12"/>
        <v>29</v>
      </c>
      <c r="E63" s="3">
        <v>12</v>
      </c>
      <c r="F63" s="4">
        <v>0</v>
      </c>
      <c r="G63" s="6">
        <f t="shared" si="13"/>
        <v>12</v>
      </c>
      <c r="H63" s="3">
        <v>26</v>
      </c>
      <c r="I63" s="5">
        <v>0</v>
      </c>
      <c r="J63" s="6">
        <f t="shared" si="15"/>
        <v>26</v>
      </c>
      <c r="K63" s="3">
        <f t="shared" si="14"/>
        <v>67</v>
      </c>
      <c r="L63" s="4">
        <f t="shared" si="14"/>
        <v>0</v>
      </c>
      <c r="M63" s="6">
        <f t="shared" si="14"/>
        <v>67</v>
      </c>
    </row>
    <row r="64" spans="1:13" ht="13.8" hidden="1" customHeight="1" x14ac:dyDescent="0.25">
      <c r="A64" s="30">
        <v>45108</v>
      </c>
      <c r="B64" s="3">
        <v>19</v>
      </c>
      <c r="C64" s="4"/>
      <c r="D64" s="6">
        <f t="shared" si="12"/>
        <v>19</v>
      </c>
      <c r="E64" s="3">
        <v>21</v>
      </c>
      <c r="F64" s="4">
        <v>0</v>
      </c>
      <c r="G64" s="6">
        <f t="shared" si="13"/>
        <v>21</v>
      </c>
      <c r="H64" s="3">
        <v>30</v>
      </c>
      <c r="I64" s="5">
        <v>1</v>
      </c>
      <c r="J64" s="6">
        <f t="shared" si="15"/>
        <v>31</v>
      </c>
      <c r="K64" s="3">
        <f t="shared" si="14"/>
        <v>70</v>
      </c>
      <c r="L64" s="4">
        <f t="shared" si="14"/>
        <v>1</v>
      </c>
      <c r="M64" s="6">
        <f t="shared" si="14"/>
        <v>71</v>
      </c>
    </row>
    <row r="65" spans="1:13" ht="13.8" hidden="1" customHeight="1" x14ac:dyDescent="0.25">
      <c r="A65" s="30">
        <v>45139</v>
      </c>
      <c r="B65" s="3">
        <v>33</v>
      </c>
      <c r="C65" s="4">
        <v>0</v>
      </c>
      <c r="D65" s="6">
        <f t="shared" si="12"/>
        <v>33</v>
      </c>
      <c r="E65" s="3">
        <v>30</v>
      </c>
      <c r="F65" s="4">
        <v>0</v>
      </c>
      <c r="G65" s="6">
        <f t="shared" si="13"/>
        <v>30</v>
      </c>
      <c r="H65" s="3">
        <v>15</v>
      </c>
      <c r="I65" s="5">
        <v>1</v>
      </c>
      <c r="J65" s="6">
        <f t="shared" si="15"/>
        <v>16</v>
      </c>
      <c r="K65" s="3">
        <f t="shared" si="14"/>
        <v>78</v>
      </c>
      <c r="L65" s="4">
        <f t="shared" si="14"/>
        <v>1</v>
      </c>
      <c r="M65" s="6">
        <f t="shared" si="14"/>
        <v>79</v>
      </c>
    </row>
    <row r="66" spans="1:13" ht="13.8" hidden="1" customHeight="1" x14ac:dyDescent="0.25">
      <c r="A66" s="30">
        <v>45170</v>
      </c>
      <c r="B66" s="3">
        <v>16</v>
      </c>
      <c r="C66" s="4">
        <v>1</v>
      </c>
      <c r="D66" s="6">
        <f t="shared" si="12"/>
        <v>17</v>
      </c>
      <c r="E66" s="3">
        <v>5</v>
      </c>
      <c r="F66" s="4">
        <v>0</v>
      </c>
      <c r="G66" s="6">
        <f t="shared" si="13"/>
        <v>5</v>
      </c>
      <c r="H66" s="3">
        <v>17</v>
      </c>
      <c r="I66" s="5">
        <v>0</v>
      </c>
      <c r="J66" s="6">
        <f t="shared" si="15"/>
        <v>17</v>
      </c>
      <c r="K66" s="3">
        <f t="shared" si="14"/>
        <v>38</v>
      </c>
      <c r="L66" s="4">
        <f t="shared" si="14"/>
        <v>1</v>
      </c>
      <c r="M66" s="6">
        <f t="shared" si="14"/>
        <v>39</v>
      </c>
    </row>
    <row r="67" spans="1:13" ht="13.8" hidden="1" customHeight="1" x14ac:dyDescent="0.25">
      <c r="A67" s="30">
        <v>45200</v>
      </c>
      <c r="B67" s="3">
        <v>16</v>
      </c>
      <c r="C67" s="4">
        <v>0</v>
      </c>
      <c r="D67" s="6">
        <f t="shared" si="12"/>
        <v>16</v>
      </c>
      <c r="E67" s="3">
        <v>10</v>
      </c>
      <c r="F67" s="4">
        <v>0</v>
      </c>
      <c r="G67" s="6">
        <f t="shared" si="13"/>
        <v>10</v>
      </c>
      <c r="H67" s="3">
        <v>12</v>
      </c>
      <c r="I67" s="5">
        <v>0</v>
      </c>
      <c r="J67" s="6">
        <f t="shared" si="15"/>
        <v>12</v>
      </c>
      <c r="K67" s="3">
        <f t="shared" si="14"/>
        <v>38</v>
      </c>
      <c r="L67" s="4">
        <f t="shared" si="14"/>
        <v>0</v>
      </c>
      <c r="M67" s="6">
        <f t="shared" si="14"/>
        <v>38</v>
      </c>
    </row>
    <row r="68" spans="1:13" ht="13.8" hidden="1" customHeight="1" x14ac:dyDescent="0.25">
      <c r="A68" s="30">
        <v>45231</v>
      </c>
      <c r="B68" s="3">
        <v>34</v>
      </c>
      <c r="C68" s="4">
        <v>0</v>
      </c>
      <c r="D68" s="6">
        <f t="shared" si="12"/>
        <v>34</v>
      </c>
      <c r="E68" s="3">
        <f>176-157</f>
        <v>19</v>
      </c>
      <c r="F68" s="4">
        <v>0</v>
      </c>
      <c r="G68" s="6">
        <f t="shared" si="13"/>
        <v>19</v>
      </c>
      <c r="H68" s="3">
        <f>217-192</f>
        <v>25</v>
      </c>
      <c r="I68" s="5">
        <v>0</v>
      </c>
      <c r="J68" s="6">
        <f t="shared" si="15"/>
        <v>25</v>
      </c>
      <c r="K68" s="3">
        <f t="shared" si="14"/>
        <v>78</v>
      </c>
      <c r="L68" s="4">
        <f t="shared" si="14"/>
        <v>0</v>
      </c>
      <c r="M68" s="6">
        <f t="shared" si="14"/>
        <v>78</v>
      </c>
    </row>
    <row r="69" spans="1:13" ht="13.8" hidden="1" customHeight="1" x14ac:dyDescent="0.25">
      <c r="A69" s="30">
        <v>45261</v>
      </c>
      <c r="B69" s="3">
        <v>21</v>
      </c>
      <c r="C69" s="4">
        <v>2</v>
      </c>
      <c r="D69" s="6">
        <f t="shared" si="12"/>
        <v>23</v>
      </c>
      <c r="E69" s="3">
        <v>12</v>
      </c>
      <c r="F69" s="4">
        <v>0</v>
      </c>
      <c r="G69" s="6">
        <f t="shared" si="13"/>
        <v>12</v>
      </c>
      <c r="H69" s="3">
        <v>9</v>
      </c>
      <c r="I69" s="5">
        <v>0</v>
      </c>
      <c r="J69" s="6">
        <f t="shared" si="15"/>
        <v>9</v>
      </c>
      <c r="K69" s="3">
        <f t="shared" si="14"/>
        <v>42</v>
      </c>
      <c r="L69" s="4">
        <f t="shared" si="14"/>
        <v>2</v>
      </c>
      <c r="M69" s="6">
        <f t="shared" si="14"/>
        <v>44</v>
      </c>
    </row>
    <row r="70" spans="1:13" ht="13.8" hidden="1" customHeight="1" x14ac:dyDescent="0.25">
      <c r="A70" s="30">
        <v>45292</v>
      </c>
      <c r="B70" s="3">
        <v>22</v>
      </c>
      <c r="C70" s="4">
        <v>0</v>
      </c>
      <c r="D70" s="6">
        <f t="shared" si="12"/>
        <v>22</v>
      </c>
      <c r="E70" s="3">
        <f>206-188</f>
        <v>18</v>
      </c>
      <c r="F70" s="4">
        <v>0</v>
      </c>
      <c r="G70" s="6">
        <f t="shared" si="13"/>
        <v>18</v>
      </c>
      <c r="H70" s="3">
        <f>255-226</f>
        <v>29</v>
      </c>
      <c r="I70" s="5">
        <v>0</v>
      </c>
      <c r="J70" s="6">
        <f t="shared" si="15"/>
        <v>29</v>
      </c>
      <c r="K70" s="3">
        <f t="shared" si="14"/>
        <v>69</v>
      </c>
      <c r="L70" s="4">
        <f t="shared" si="14"/>
        <v>0</v>
      </c>
      <c r="M70" s="6">
        <f t="shared" si="14"/>
        <v>69</v>
      </c>
    </row>
    <row r="71" spans="1:13" ht="14.4" hidden="1" customHeight="1" thickBot="1" x14ac:dyDescent="0.3">
      <c r="A71" s="30">
        <v>45323</v>
      </c>
      <c r="B71" s="3">
        <v>20</v>
      </c>
      <c r="C71" s="4">
        <v>0</v>
      </c>
      <c r="D71" s="6">
        <f t="shared" si="12"/>
        <v>20</v>
      </c>
      <c r="E71" s="3">
        <v>9</v>
      </c>
      <c r="F71" s="4">
        <v>0</v>
      </c>
      <c r="G71" s="6">
        <f t="shared" si="13"/>
        <v>9</v>
      </c>
      <c r="H71" s="3">
        <v>45</v>
      </c>
      <c r="I71" s="5">
        <v>1</v>
      </c>
      <c r="J71" s="6">
        <f t="shared" si="15"/>
        <v>46</v>
      </c>
      <c r="K71" s="3">
        <f t="shared" si="14"/>
        <v>74</v>
      </c>
      <c r="L71" s="4">
        <f t="shared" si="14"/>
        <v>1</v>
      </c>
      <c r="M71" s="6">
        <f t="shared" si="14"/>
        <v>75</v>
      </c>
    </row>
    <row r="72" spans="1:13" ht="14.4" thickBot="1" x14ac:dyDescent="0.3">
      <c r="A72" s="36" t="s">
        <v>59</v>
      </c>
      <c r="B72" s="32">
        <f t="shared" ref="B72:M72" si="16">SUM(B60:B71)</f>
        <v>264</v>
      </c>
      <c r="C72" s="33">
        <f t="shared" si="16"/>
        <v>4</v>
      </c>
      <c r="D72" s="34">
        <f t="shared" si="16"/>
        <v>268</v>
      </c>
      <c r="E72" s="32">
        <f t="shared" si="16"/>
        <v>215</v>
      </c>
      <c r="F72" s="33">
        <f t="shared" si="16"/>
        <v>0</v>
      </c>
      <c r="G72" s="34">
        <f t="shared" si="16"/>
        <v>215</v>
      </c>
      <c r="H72" s="32">
        <f t="shared" si="16"/>
        <v>300</v>
      </c>
      <c r="I72" s="35">
        <f t="shared" si="16"/>
        <v>11</v>
      </c>
      <c r="J72" s="34">
        <f t="shared" si="16"/>
        <v>311</v>
      </c>
      <c r="K72" s="32">
        <f t="shared" si="16"/>
        <v>779</v>
      </c>
      <c r="L72" s="33">
        <f t="shared" si="16"/>
        <v>15</v>
      </c>
      <c r="M72" s="34">
        <f t="shared" si="16"/>
        <v>794</v>
      </c>
    </row>
    <row r="73" spans="1:13" ht="14.4" hidden="1" thickBot="1" x14ac:dyDescent="0.3">
      <c r="A73" s="30">
        <v>45352</v>
      </c>
      <c r="B73" s="3">
        <v>18</v>
      </c>
      <c r="C73" s="4">
        <v>0</v>
      </c>
      <c r="D73" s="6">
        <f t="shared" ref="D73:D84" si="17">+B73+C73</f>
        <v>18</v>
      </c>
      <c r="E73" s="3">
        <v>19</v>
      </c>
      <c r="F73" s="4">
        <v>0</v>
      </c>
      <c r="G73" s="6">
        <f t="shared" ref="G73:G84" si="18">+E73+F73</f>
        <v>19</v>
      </c>
      <c r="H73" s="3">
        <v>24</v>
      </c>
      <c r="I73" s="5">
        <v>0</v>
      </c>
      <c r="J73" s="6">
        <f>+H73+I73</f>
        <v>24</v>
      </c>
      <c r="K73" s="3">
        <f t="shared" ref="K73:M84" si="19">B73+E73+H73</f>
        <v>61</v>
      </c>
      <c r="L73" s="4">
        <f t="shared" si="19"/>
        <v>0</v>
      </c>
      <c r="M73" s="6">
        <f t="shared" si="19"/>
        <v>61</v>
      </c>
    </row>
    <row r="74" spans="1:13" ht="14.4" hidden="1" thickBot="1" x14ac:dyDescent="0.3">
      <c r="A74" s="30">
        <v>45383</v>
      </c>
      <c r="B74" s="3">
        <v>22</v>
      </c>
      <c r="C74" s="4">
        <v>0</v>
      </c>
      <c r="D74" s="6">
        <f t="shared" si="17"/>
        <v>22</v>
      </c>
      <c r="E74" s="3">
        <v>24</v>
      </c>
      <c r="F74" s="4">
        <v>0</v>
      </c>
      <c r="G74" s="6">
        <f t="shared" si="18"/>
        <v>24</v>
      </c>
      <c r="H74" s="3">
        <v>31</v>
      </c>
      <c r="I74" s="5">
        <v>1</v>
      </c>
      <c r="J74" s="6">
        <f t="shared" ref="J74:J84" si="20">+H74+I74</f>
        <v>32</v>
      </c>
      <c r="K74" s="3">
        <f t="shared" si="19"/>
        <v>77</v>
      </c>
      <c r="L74" s="4">
        <f t="shared" si="19"/>
        <v>1</v>
      </c>
      <c r="M74" s="6">
        <f t="shared" si="19"/>
        <v>78</v>
      </c>
    </row>
    <row r="75" spans="1:13" ht="14.4" hidden="1" thickBot="1" x14ac:dyDescent="0.3">
      <c r="A75" s="30">
        <v>45413</v>
      </c>
      <c r="B75" s="3">
        <v>17</v>
      </c>
      <c r="C75" s="4">
        <v>1</v>
      </c>
      <c r="D75" s="6">
        <f t="shared" si="17"/>
        <v>18</v>
      </c>
      <c r="E75" s="3">
        <v>29</v>
      </c>
      <c r="F75" s="4">
        <v>0</v>
      </c>
      <c r="G75" s="6">
        <f t="shared" si="18"/>
        <v>29</v>
      </c>
      <c r="H75" s="3">
        <v>29</v>
      </c>
      <c r="I75" s="5">
        <v>1</v>
      </c>
      <c r="J75" s="6">
        <f t="shared" si="20"/>
        <v>30</v>
      </c>
      <c r="K75" s="3">
        <f t="shared" si="19"/>
        <v>75</v>
      </c>
      <c r="L75" s="4">
        <f t="shared" si="19"/>
        <v>2</v>
      </c>
      <c r="M75" s="6">
        <f t="shared" si="19"/>
        <v>77</v>
      </c>
    </row>
    <row r="76" spans="1:13" ht="14.4" hidden="1" thickBot="1" x14ac:dyDescent="0.3">
      <c r="A76" s="30">
        <v>45444</v>
      </c>
      <c r="B76" s="3">
        <f>88-57</f>
        <v>31</v>
      </c>
      <c r="C76" s="4">
        <v>0</v>
      </c>
      <c r="D76" s="6">
        <f t="shared" si="17"/>
        <v>31</v>
      </c>
      <c r="E76" s="3">
        <f>98-72</f>
        <v>26</v>
      </c>
      <c r="F76" s="4">
        <v>0</v>
      </c>
      <c r="G76" s="6">
        <f t="shared" si="18"/>
        <v>26</v>
      </c>
      <c r="H76" s="3">
        <f>114-84</f>
        <v>30</v>
      </c>
      <c r="I76" s="5">
        <v>0</v>
      </c>
      <c r="J76" s="6">
        <f t="shared" si="20"/>
        <v>30</v>
      </c>
      <c r="K76" s="3">
        <f t="shared" si="19"/>
        <v>87</v>
      </c>
      <c r="L76" s="4">
        <f t="shared" si="19"/>
        <v>0</v>
      </c>
      <c r="M76" s="6">
        <f t="shared" si="19"/>
        <v>87</v>
      </c>
    </row>
    <row r="77" spans="1:13" ht="14.4" hidden="1" thickBot="1" x14ac:dyDescent="0.3">
      <c r="A77" s="30">
        <v>45474</v>
      </c>
      <c r="B77" s="3">
        <v>12</v>
      </c>
      <c r="C77" s="4">
        <v>0</v>
      </c>
      <c r="D77" s="6">
        <f t="shared" si="17"/>
        <v>12</v>
      </c>
      <c r="E77" s="3">
        <v>2</v>
      </c>
      <c r="F77" s="4">
        <v>0</v>
      </c>
      <c r="G77" s="6">
        <f t="shared" si="18"/>
        <v>2</v>
      </c>
      <c r="H77" s="3">
        <v>22</v>
      </c>
      <c r="I77" s="5">
        <v>2</v>
      </c>
      <c r="J77" s="6">
        <f t="shared" si="20"/>
        <v>24</v>
      </c>
      <c r="K77" s="3">
        <f t="shared" si="19"/>
        <v>36</v>
      </c>
      <c r="L77" s="4">
        <f t="shared" si="19"/>
        <v>2</v>
      </c>
      <c r="M77" s="6">
        <f t="shared" si="19"/>
        <v>38</v>
      </c>
    </row>
    <row r="78" spans="1:13" ht="14.4" hidden="1" thickBot="1" x14ac:dyDescent="0.3">
      <c r="A78" s="30">
        <v>45505</v>
      </c>
      <c r="B78" s="3">
        <v>30</v>
      </c>
      <c r="C78" s="4">
        <v>0</v>
      </c>
      <c r="D78" s="6">
        <f t="shared" si="17"/>
        <v>30</v>
      </c>
      <c r="E78" s="3">
        <v>13</v>
      </c>
      <c r="F78" s="4">
        <v>0</v>
      </c>
      <c r="G78" s="6">
        <f t="shared" si="18"/>
        <v>13</v>
      </c>
      <c r="H78" s="3">
        <v>13</v>
      </c>
      <c r="I78" s="5">
        <v>0</v>
      </c>
      <c r="J78" s="6">
        <f t="shared" si="20"/>
        <v>13</v>
      </c>
      <c r="K78" s="3">
        <f t="shared" si="19"/>
        <v>56</v>
      </c>
      <c r="L78" s="4">
        <f t="shared" si="19"/>
        <v>0</v>
      </c>
      <c r="M78" s="6">
        <f t="shared" si="19"/>
        <v>56</v>
      </c>
    </row>
    <row r="79" spans="1:13" ht="14.4" hidden="1" thickBot="1" x14ac:dyDescent="0.3">
      <c r="A79" s="30">
        <v>45536</v>
      </c>
      <c r="B79" s="3">
        <v>29</v>
      </c>
      <c r="C79" s="4">
        <v>1</v>
      </c>
      <c r="D79" s="6">
        <f t="shared" si="17"/>
        <v>30</v>
      </c>
      <c r="E79" s="3">
        <v>12</v>
      </c>
      <c r="F79" s="4">
        <v>0</v>
      </c>
      <c r="G79" s="6">
        <f t="shared" si="18"/>
        <v>12</v>
      </c>
      <c r="H79" s="3">
        <v>10</v>
      </c>
      <c r="I79" s="5">
        <v>2</v>
      </c>
      <c r="J79" s="6">
        <f t="shared" si="20"/>
        <v>12</v>
      </c>
      <c r="K79" s="3">
        <f t="shared" si="19"/>
        <v>51</v>
      </c>
      <c r="L79" s="4">
        <f t="shared" si="19"/>
        <v>3</v>
      </c>
      <c r="M79" s="6">
        <f t="shared" si="19"/>
        <v>54</v>
      </c>
    </row>
    <row r="80" spans="1:13" ht="14.4" hidden="1" thickBot="1" x14ac:dyDescent="0.3">
      <c r="A80" s="30">
        <v>45566</v>
      </c>
      <c r="B80" s="3">
        <v>19</v>
      </c>
      <c r="C80" s="4">
        <v>1</v>
      </c>
      <c r="D80" s="6">
        <f t="shared" si="17"/>
        <v>20</v>
      </c>
      <c r="E80" s="3">
        <v>5</v>
      </c>
      <c r="F80" s="4">
        <v>1</v>
      </c>
      <c r="G80" s="6">
        <f t="shared" si="18"/>
        <v>6</v>
      </c>
      <c r="H80" s="3">
        <v>52</v>
      </c>
      <c r="I80" s="5">
        <v>0</v>
      </c>
      <c r="J80" s="6">
        <f t="shared" si="20"/>
        <v>52</v>
      </c>
      <c r="K80" s="3">
        <f t="shared" si="19"/>
        <v>76</v>
      </c>
      <c r="L80" s="4">
        <f t="shared" si="19"/>
        <v>2</v>
      </c>
      <c r="M80" s="6">
        <f t="shared" si="19"/>
        <v>78</v>
      </c>
    </row>
    <row r="81" spans="1:13" ht="14.4" hidden="1" thickBot="1" x14ac:dyDescent="0.3">
      <c r="A81" s="30">
        <v>45597</v>
      </c>
      <c r="B81" s="3">
        <f>221-178</f>
        <v>43</v>
      </c>
      <c r="C81" s="4">
        <v>2</v>
      </c>
      <c r="D81" s="6">
        <f t="shared" si="17"/>
        <v>45</v>
      </c>
      <c r="E81" s="3">
        <v>17</v>
      </c>
      <c r="F81" s="4">
        <v>2</v>
      </c>
      <c r="G81" s="6">
        <f t="shared" si="18"/>
        <v>19</v>
      </c>
      <c r="H81" s="3">
        <v>31</v>
      </c>
      <c r="I81" s="5">
        <v>0</v>
      </c>
      <c r="J81" s="6">
        <f t="shared" si="20"/>
        <v>31</v>
      </c>
      <c r="K81" s="3">
        <f t="shared" si="19"/>
        <v>91</v>
      </c>
      <c r="L81" s="4">
        <f t="shared" si="19"/>
        <v>4</v>
      </c>
      <c r="M81" s="6">
        <f t="shared" si="19"/>
        <v>95</v>
      </c>
    </row>
    <row r="82" spans="1:13" ht="14.4" hidden="1" thickBot="1" x14ac:dyDescent="0.3">
      <c r="A82" s="30">
        <v>45627</v>
      </c>
      <c r="B82" s="3">
        <v>21</v>
      </c>
      <c r="C82" s="4">
        <v>0</v>
      </c>
      <c r="D82" s="6">
        <f t="shared" si="17"/>
        <v>21</v>
      </c>
      <c r="E82" s="3">
        <v>6</v>
      </c>
      <c r="F82" s="4">
        <v>0</v>
      </c>
      <c r="G82" s="6">
        <f t="shared" si="18"/>
        <v>6</v>
      </c>
      <c r="H82" s="3">
        <v>16</v>
      </c>
      <c r="I82" s="5">
        <v>0</v>
      </c>
      <c r="J82" s="6">
        <f t="shared" si="20"/>
        <v>16</v>
      </c>
      <c r="K82" s="3">
        <f t="shared" si="19"/>
        <v>43</v>
      </c>
      <c r="L82" s="4">
        <f t="shared" si="19"/>
        <v>0</v>
      </c>
      <c r="M82" s="6">
        <f t="shared" si="19"/>
        <v>43</v>
      </c>
    </row>
    <row r="83" spans="1:13" ht="14.4" hidden="1" thickBot="1" x14ac:dyDescent="0.3">
      <c r="A83" s="30">
        <v>45658</v>
      </c>
      <c r="B83" s="3">
        <v>12</v>
      </c>
      <c r="C83" s="4">
        <v>1</v>
      </c>
      <c r="D83" s="6">
        <f t="shared" si="17"/>
        <v>13</v>
      </c>
      <c r="E83" s="3">
        <v>6</v>
      </c>
      <c r="F83" s="4">
        <v>0</v>
      </c>
      <c r="G83" s="6">
        <f t="shared" si="18"/>
        <v>6</v>
      </c>
      <c r="H83" s="3">
        <v>9</v>
      </c>
      <c r="I83" s="5">
        <v>1</v>
      </c>
      <c r="J83" s="6">
        <f t="shared" si="20"/>
        <v>10</v>
      </c>
      <c r="K83" s="3">
        <f t="shared" si="19"/>
        <v>27</v>
      </c>
      <c r="L83" s="4">
        <f t="shared" si="19"/>
        <v>2</v>
      </c>
      <c r="M83" s="6">
        <f t="shared" si="19"/>
        <v>29</v>
      </c>
    </row>
    <row r="84" spans="1:13" ht="14.4" hidden="1" thickBot="1" x14ac:dyDescent="0.3">
      <c r="A84" s="30">
        <v>45689</v>
      </c>
      <c r="B84" s="3">
        <v>34</v>
      </c>
      <c r="C84" s="4">
        <v>0</v>
      </c>
      <c r="D84" s="6">
        <f t="shared" si="17"/>
        <v>34</v>
      </c>
      <c r="E84" s="3">
        <f>196-159</f>
        <v>37</v>
      </c>
      <c r="F84" s="4">
        <v>2</v>
      </c>
      <c r="G84" s="6">
        <f t="shared" si="18"/>
        <v>39</v>
      </c>
      <c r="H84" s="3">
        <v>33</v>
      </c>
      <c r="I84" s="5">
        <v>3</v>
      </c>
      <c r="J84" s="6">
        <f t="shared" si="20"/>
        <v>36</v>
      </c>
      <c r="K84" s="3">
        <f t="shared" si="19"/>
        <v>104</v>
      </c>
      <c r="L84" s="4">
        <f t="shared" si="19"/>
        <v>5</v>
      </c>
      <c r="M84" s="6">
        <f t="shared" si="19"/>
        <v>109</v>
      </c>
    </row>
    <row r="85" spans="1:13" ht="14.4" thickBot="1" x14ac:dyDescent="0.3">
      <c r="A85" s="36" t="s">
        <v>61</v>
      </c>
      <c r="B85" s="32">
        <f t="shared" ref="B85:M85" si="21">SUM(B73:B84)</f>
        <v>288</v>
      </c>
      <c r="C85" s="33">
        <f t="shared" si="21"/>
        <v>6</v>
      </c>
      <c r="D85" s="34">
        <f t="shared" si="21"/>
        <v>294</v>
      </c>
      <c r="E85" s="32">
        <f t="shared" si="21"/>
        <v>196</v>
      </c>
      <c r="F85" s="33">
        <f t="shared" si="21"/>
        <v>5</v>
      </c>
      <c r="G85" s="34">
        <f t="shared" si="21"/>
        <v>201</v>
      </c>
      <c r="H85" s="32">
        <f t="shared" si="21"/>
        <v>300</v>
      </c>
      <c r="I85" s="35">
        <f t="shared" si="21"/>
        <v>10</v>
      </c>
      <c r="J85" s="34">
        <f t="shared" si="21"/>
        <v>310</v>
      </c>
      <c r="K85" s="32">
        <f t="shared" si="21"/>
        <v>784</v>
      </c>
      <c r="L85" s="33">
        <f t="shared" si="21"/>
        <v>21</v>
      </c>
      <c r="M85" s="34">
        <f t="shared" si="21"/>
        <v>805</v>
      </c>
    </row>
    <row r="86" spans="1:13" x14ac:dyDescent="0.25">
      <c r="A86" s="30">
        <v>45717</v>
      </c>
      <c r="B86" s="3">
        <v>28</v>
      </c>
      <c r="C86" s="4">
        <v>0</v>
      </c>
      <c r="D86" s="6">
        <f t="shared" ref="D86:D97" si="22">+B86+C86</f>
        <v>28</v>
      </c>
      <c r="E86" s="3">
        <v>34</v>
      </c>
      <c r="F86" s="4">
        <v>0</v>
      </c>
      <c r="G86" s="6">
        <f t="shared" ref="G86:G97" si="23">+E86+F86</f>
        <v>34</v>
      </c>
      <c r="H86" s="3">
        <v>23</v>
      </c>
      <c r="I86" s="5">
        <v>0</v>
      </c>
      <c r="J86" s="6">
        <f>+H86+I86</f>
        <v>23</v>
      </c>
      <c r="K86" s="3">
        <f t="shared" ref="K86:M97" si="24">B86+E86+H86</f>
        <v>85</v>
      </c>
      <c r="L86" s="4">
        <f t="shared" si="24"/>
        <v>0</v>
      </c>
      <c r="M86" s="6">
        <f t="shared" si="24"/>
        <v>85</v>
      </c>
    </row>
    <row r="87" spans="1:13" x14ac:dyDescent="0.25">
      <c r="A87" s="30">
        <v>45748</v>
      </c>
      <c r="B87" s="3">
        <v>21</v>
      </c>
      <c r="C87" s="4">
        <v>0</v>
      </c>
      <c r="D87" s="6">
        <f t="shared" si="22"/>
        <v>21</v>
      </c>
      <c r="E87" s="3">
        <v>30</v>
      </c>
      <c r="F87" s="4">
        <v>0</v>
      </c>
      <c r="G87" s="6">
        <f t="shared" si="23"/>
        <v>30</v>
      </c>
      <c r="H87" s="3">
        <v>12</v>
      </c>
      <c r="I87" s="5">
        <v>0</v>
      </c>
      <c r="J87" s="6">
        <f t="shared" ref="J87:J97" si="25">+H87+I87</f>
        <v>12</v>
      </c>
      <c r="K87" s="3">
        <f t="shared" si="24"/>
        <v>63</v>
      </c>
      <c r="L87" s="4">
        <f t="shared" si="24"/>
        <v>0</v>
      </c>
      <c r="M87" s="6">
        <f t="shared" si="24"/>
        <v>63</v>
      </c>
    </row>
    <row r="88" spans="1:13" ht="14.4" thickBot="1" x14ac:dyDescent="0.3">
      <c r="A88" s="30">
        <v>45778</v>
      </c>
      <c r="B88" s="3">
        <v>36</v>
      </c>
      <c r="C88" s="4">
        <v>2</v>
      </c>
      <c r="D88" s="6">
        <f t="shared" si="22"/>
        <v>38</v>
      </c>
      <c r="E88" s="3">
        <v>20</v>
      </c>
      <c r="F88" s="4">
        <v>0</v>
      </c>
      <c r="G88" s="6">
        <f t="shared" si="23"/>
        <v>20</v>
      </c>
      <c r="H88" s="3">
        <v>37</v>
      </c>
      <c r="I88" s="5">
        <v>5</v>
      </c>
      <c r="J88" s="6">
        <f t="shared" si="25"/>
        <v>42</v>
      </c>
      <c r="K88" s="3">
        <f t="shared" si="24"/>
        <v>93</v>
      </c>
      <c r="L88" s="4">
        <f t="shared" si="24"/>
        <v>7</v>
      </c>
      <c r="M88" s="6">
        <f t="shared" si="24"/>
        <v>100</v>
      </c>
    </row>
    <row r="89" spans="1:13" hidden="1" x14ac:dyDescent="0.25">
      <c r="A89" s="30">
        <v>45809</v>
      </c>
      <c r="B89" s="3">
        <v>0</v>
      </c>
      <c r="C89" s="4">
        <v>0</v>
      </c>
      <c r="D89" s="6">
        <f t="shared" si="22"/>
        <v>0</v>
      </c>
      <c r="E89" s="3">
        <v>0</v>
      </c>
      <c r="F89" s="4">
        <v>0</v>
      </c>
      <c r="G89" s="6">
        <f t="shared" si="23"/>
        <v>0</v>
      </c>
      <c r="H89" s="3">
        <v>0</v>
      </c>
      <c r="I89" s="5">
        <v>0</v>
      </c>
      <c r="J89" s="6">
        <f t="shared" si="25"/>
        <v>0</v>
      </c>
      <c r="K89" s="3">
        <f t="shared" si="24"/>
        <v>0</v>
      </c>
      <c r="L89" s="4">
        <f t="shared" si="24"/>
        <v>0</v>
      </c>
      <c r="M89" s="6">
        <f t="shared" si="24"/>
        <v>0</v>
      </c>
    </row>
    <row r="90" spans="1:13" hidden="1" x14ac:dyDescent="0.25">
      <c r="A90" s="30">
        <v>45839</v>
      </c>
      <c r="B90" s="3">
        <v>0</v>
      </c>
      <c r="C90" s="4">
        <v>0</v>
      </c>
      <c r="D90" s="6">
        <f t="shared" si="22"/>
        <v>0</v>
      </c>
      <c r="E90" s="3">
        <v>0</v>
      </c>
      <c r="F90" s="4">
        <v>0</v>
      </c>
      <c r="G90" s="6">
        <f t="shared" si="23"/>
        <v>0</v>
      </c>
      <c r="H90" s="3">
        <v>0</v>
      </c>
      <c r="I90" s="5">
        <v>0</v>
      </c>
      <c r="J90" s="6">
        <f t="shared" si="25"/>
        <v>0</v>
      </c>
      <c r="K90" s="3">
        <f t="shared" si="24"/>
        <v>0</v>
      </c>
      <c r="L90" s="4">
        <f t="shared" si="24"/>
        <v>0</v>
      </c>
      <c r="M90" s="6">
        <f t="shared" si="24"/>
        <v>0</v>
      </c>
    </row>
    <row r="91" spans="1:13" hidden="1" x14ac:dyDescent="0.25">
      <c r="A91" s="30">
        <v>45870</v>
      </c>
      <c r="B91" s="3">
        <v>0</v>
      </c>
      <c r="C91" s="4">
        <v>0</v>
      </c>
      <c r="D91" s="6">
        <f t="shared" si="22"/>
        <v>0</v>
      </c>
      <c r="E91" s="3">
        <v>0</v>
      </c>
      <c r="F91" s="4">
        <v>0</v>
      </c>
      <c r="G91" s="6">
        <f t="shared" si="23"/>
        <v>0</v>
      </c>
      <c r="H91" s="3">
        <v>0</v>
      </c>
      <c r="I91" s="5">
        <v>0</v>
      </c>
      <c r="J91" s="6">
        <f t="shared" si="25"/>
        <v>0</v>
      </c>
      <c r="K91" s="3">
        <f t="shared" si="24"/>
        <v>0</v>
      </c>
      <c r="L91" s="4">
        <f t="shared" si="24"/>
        <v>0</v>
      </c>
      <c r="M91" s="6">
        <f t="shared" si="24"/>
        <v>0</v>
      </c>
    </row>
    <row r="92" spans="1:13" hidden="1" x14ac:dyDescent="0.25">
      <c r="A92" s="30">
        <v>45901</v>
      </c>
      <c r="B92" s="3">
        <v>0</v>
      </c>
      <c r="C92" s="4">
        <v>0</v>
      </c>
      <c r="D92" s="6">
        <f t="shared" si="22"/>
        <v>0</v>
      </c>
      <c r="E92" s="3">
        <v>0</v>
      </c>
      <c r="F92" s="4">
        <v>0</v>
      </c>
      <c r="G92" s="6">
        <f t="shared" si="23"/>
        <v>0</v>
      </c>
      <c r="H92" s="3">
        <v>0</v>
      </c>
      <c r="I92" s="5">
        <v>0</v>
      </c>
      <c r="J92" s="6">
        <f t="shared" si="25"/>
        <v>0</v>
      </c>
      <c r="K92" s="3">
        <f t="shared" si="24"/>
        <v>0</v>
      </c>
      <c r="L92" s="4">
        <f t="shared" si="24"/>
        <v>0</v>
      </c>
      <c r="M92" s="6">
        <f t="shared" si="24"/>
        <v>0</v>
      </c>
    </row>
    <row r="93" spans="1:13" hidden="1" x14ac:dyDescent="0.25">
      <c r="A93" s="30">
        <v>45931</v>
      </c>
      <c r="B93" s="3">
        <v>0</v>
      </c>
      <c r="C93" s="4">
        <v>0</v>
      </c>
      <c r="D93" s="6">
        <f t="shared" si="22"/>
        <v>0</v>
      </c>
      <c r="E93" s="3">
        <v>0</v>
      </c>
      <c r="F93" s="4">
        <v>0</v>
      </c>
      <c r="G93" s="6">
        <f t="shared" si="23"/>
        <v>0</v>
      </c>
      <c r="H93" s="3">
        <v>0</v>
      </c>
      <c r="I93" s="5">
        <v>0</v>
      </c>
      <c r="J93" s="6">
        <f t="shared" si="25"/>
        <v>0</v>
      </c>
      <c r="K93" s="3">
        <f t="shared" si="24"/>
        <v>0</v>
      </c>
      <c r="L93" s="4">
        <f t="shared" si="24"/>
        <v>0</v>
      </c>
      <c r="M93" s="6">
        <f t="shared" si="24"/>
        <v>0</v>
      </c>
    </row>
    <row r="94" spans="1:13" hidden="1" x14ac:dyDescent="0.25">
      <c r="A94" s="30">
        <v>45962</v>
      </c>
      <c r="B94" s="3">
        <v>0</v>
      </c>
      <c r="C94" s="4">
        <v>0</v>
      </c>
      <c r="D94" s="6">
        <f t="shared" si="22"/>
        <v>0</v>
      </c>
      <c r="E94" s="3">
        <v>0</v>
      </c>
      <c r="F94" s="4">
        <v>0</v>
      </c>
      <c r="G94" s="6">
        <f t="shared" si="23"/>
        <v>0</v>
      </c>
      <c r="H94" s="3">
        <v>0</v>
      </c>
      <c r="I94" s="5">
        <v>0</v>
      </c>
      <c r="J94" s="6">
        <f t="shared" si="25"/>
        <v>0</v>
      </c>
      <c r="K94" s="3">
        <f t="shared" si="24"/>
        <v>0</v>
      </c>
      <c r="L94" s="4">
        <f t="shared" si="24"/>
        <v>0</v>
      </c>
      <c r="M94" s="6">
        <f t="shared" si="24"/>
        <v>0</v>
      </c>
    </row>
    <row r="95" spans="1:13" hidden="1" x14ac:dyDescent="0.25">
      <c r="A95" s="30">
        <v>45992</v>
      </c>
      <c r="B95" s="3">
        <v>0</v>
      </c>
      <c r="C95" s="4">
        <v>0</v>
      </c>
      <c r="D95" s="6">
        <f t="shared" si="22"/>
        <v>0</v>
      </c>
      <c r="E95" s="3">
        <v>0</v>
      </c>
      <c r="F95" s="4">
        <v>0</v>
      </c>
      <c r="G95" s="6">
        <f t="shared" si="23"/>
        <v>0</v>
      </c>
      <c r="H95" s="3">
        <v>0</v>
      </c>
      <c r="I95" s="5">
        <v>0</v>
      </c>
      <c r="J95" s="6">
        <f t="shared" si="25"/>
        <v>0</v>
      </c>
      <c r="K95" s="3">
        <f t="shared" si="24"/>
        <v>0</v>
      </c>
      <c r="L95" s="4">
        <f t="shared" si="24"/>
        <v>0</v>
      </c>
      <c r="M95" s="6">
        <f t="shared" si="24"/>
        <v>0</v>
      </c>
    </row>
    <row r="96" spans="1:13" hidden="1" x14ac:dyDescent="0.25">
      <c r="A96" s="30">
        <v>46023</v>
      </c>
      <c r="B96" s="3">
        <v>0</v>
      </c>
      <c r="C96" s="4">
        <v>0</v>
      </c>
      <c r="D96" s="6">
        <f t="shared" si="22"/>
        <v>0</v>
      </c>
      <c r="E96" s="3">
        <v>0</v>
      </c>
      <c r="F96" s="4">
        <v>0</v>
      </c>
      <c r="G96" s="6">
        <f t="shared" si="23"/>
        <v>0</v>
      </c>
      <c r="H96" s="3">
        <v>0</v>
      </c>
      <c r="I96" s="5">
        <v>0</v>
      </c>
      <c r="J96" s="6">
        <f t="shared" si="25"/>
        <v>0</v>
      </c>
      <c r="K96" s="3">
        <f t="shared" si="24"/>
        <v>0</v>
      </c>
      <c r="L96" s="4">
        <f t="shared" si="24"/>
        <v>0</v>
      </c>
      <c r="M96" s="6">
        <f t="shared" si="24"/>
        <v>0</v>
      </c>
    </row>
    <row r="97" spans="1:13" ht="14.4" hidden="1" thickBot="1" x14ac:dyDescent="0.3">
      <c r="A97" s="30">
        <v>46054</v>
      </c>
      <c r="B97" s="3">
        <v>0</v>
      </c>
      <c r="C97" s="4">
        <v>0</v>
      </c>
      <c r="D97" s="6">
        <f t="shared" si="22"/>
        <v>0</v>
      </c>
      <c r="E97" s="3">
        <v>0</v>
      </c>
      <c r="F97" s="4">
        <v>0</v>
      </c>
      <c r="G97" s="6">
        <f t="shared" si="23"/>
        <v>0</v>
      </c>
      <c r="H97" s="3">
        <v>0</v>
      </c>
      <c r="I97" s="5">
        <v>0</v>
      </c>
      <c r="J97" s="6">
        <f t="shared" si="25"/>
        <v>0</v>
      </c>
      <c r="K97" s="3">
        <f t="shared" si="24"/>
        <v>0</v>
      </c>
      <c r="L97" s="4">
        <f t="shared" si="24"/>
        <v>0</v>
      </c>
      <c r="M97" s="6">
        <f t="shared" si="24"/>
        <v>0</v>
      </c>
    </row>
    <row r="98" spans="1:13" ht="14.4" thickBot="1" x14ac:dyDescent="0.3">
      <c r="A98" s="36" t="s">
        <v>63</v>
      </c>
      <c r="B98" s="32">
        <f t="shared" ref="B98:M98" si="26">SUM(B86:B97)</f>
        <v>85</v>
      </c>
      <c r="C98" s="33">
        <f t="shared" si="26"/>
        <v>2</v>
      </c>
      <c r="D98" s="34">
        <f t="shared" si="26"/>
        <v>87</v>
      </c>
      <c r="E98" s="32">
        <f t="shared" si="26"/>
        <v>84</v>
      </c>
      <c r="F98" s="33">
        <f t="shared" si="26"/>
        <v>0</v>
      </c>
      <c r="G98" s="34">
        <f t="shared" si="26"/>
        <v>84</v>
      </c>
      <c r="H98" s="32">
        <f t="shared" si="26"/>
        <v>72</v>
      </c>
      <c r="I98" s="35">
        <f t="shared" si="26"/>
        <v>5</v>
      </c>
      <c r="J98" s="34">
        <f t="shared" si="26"/>
        <v>77</v>
      </c>
      <c r="K98" s="32">
        <f t="shared" si="26"/>
        <v>241</v>
      </c>
      <c r="L98" s="33">
        <f t="shared" si="26"/>
        <v>7</v>
      </c>
      <c r="M98" s="34">
        <f t="shared" si="26"/>
        <v>248</v>
      </c>
    </row>
  </sheetData>
  <mergeCells count="3">
    <mergeCell ref="E6:G6"/>
    <mergeCell ref="H6:J6"/>
    <mergeCell ref="K6:M6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O11" sqref="O11"/>
    </sheetView>
  </sheetViews>
  <sheetFormatPr defaultColWidth="8.88671875" defaultRowHeight="13.8" x14ac:dyDescent="0.25"/>
  <cols>
    <col min="1" max="1" width="0.88671875" style="8" customWidth="1"/>
    <col min="2" max="2" width="12.88671875" style="8" customWidth="1"/>
    <col min="3" max="8" width="9.33203125" style="8" customWidth="1"/>
    <col min="9" max="9" width="10.33203125" style="8" customWidth="1"/>
    <col min="10" max="10" width="9.6640625" style="8" customWidth="1"/>
    <col min="11" max="14" width="9.33203125" style="8" customWidth="1"/>
    <col min="15" max="15" width="22.6640625" style="8" customWidth="1"/>
    <col min="16" max="16384" width="8.88671875" style="8"/>
  </cols>
  <sheetData>
    <row r="1" spans="2:14" ht="18.75" customHeight="1" x14ac:dyDescent="0.25"/>
    <row r="2" spans="2:14" ht="18.75" customHeight="1" x14ac:dyDescent="0.25"/>
    <row r="3" spans="2:14" ht="18.75" customHeight="1" x14ac:dyDescent="0.25"/>
    <row r="4" spans="2:14" s="38" customFormat="1" ht="18" x14ac:dyDescent="0.35">
      <c r="B4" s="109" t="s">
        <v>46</v>
      </c>
      <c r="C4" s="109"/>
      <c r="D4" s="109"/>
    </row>
    <row r="5" spans="2:14" ht="14.4" thickBot="1" x14ac:dyDescent="0.3"/>
    <row r="6" spans="2:14" ht="14.4" thickBot="1" x14ac:dyDescent="0.3">
      <c r="B6" s="99" t="s">
        <v>62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2:14" ht="59.25" customHeight="1" x14ac:dyDescent="0.3">
      <c r="B7" s="110" t="s">
        <v>60</v>
      </c>
      <c r="C7" s="111" t="s">
        <v>25</v>
      </c>
      <c r="D7" s="112"/>
      <c r="E7" s="113" t="s">
        <v>26</v>
      </c>
      <c r="F7" s="114"/>
      <c r="G7" s="115" t="s">
        <v>48</v>
      </c>
      <c r="H7" s="116"/>
      <c r="I7" s="111" t="s">
        <v>27</v>
      </c>
      <c r="J7" s="112"/>
      <c r="K7" s="115" t="s">
        <v>49</v>
      </c>
      <c r="L7" s="116"/>
      <c r="M7" s="111" t="s">
        <v>28</v>
      </c>
      <c r="N7" s="112"/>
    </row>
    <row r="8" spans="2:14" x14ac:dyDescent="0.25">
      <c r="B8" s="110"/>
      <c r="C8" s="105" t="s">
        <v>29</v>
      </c>
      <c r="D8" s="106"/>
      <c r="E8" s="105" t="s">
        <v>29</v>
      </c>
      <c r="F8" s="106"/>
      <c r="G8" s="105" t="s">
        <v>29</v>
      </c>
      <c r="H8" s="106"/>
      <c r="I8" s="105" t="s">
        <v>29</v>
      </c>
      <c r="J8" s="106"/>
      <c r="K8" s="107" t="s">
        <v>30</v>
      </c>
      <c r="L8" s="108"/>
      <c r="M8" s="105" t="s">
        <v>29</v>
      </c>
      <c r="N8" s="108"/>
    </row>
    <row r="9" spans="2:14" x14ac:dyDescent="0.25">
      <c r="B9" s="110"/>
      <c r="C9" s="57" t="s">
        <v>31</v>
      </c>
      <c r="D9" s="58" t="s">
        <v>32</v>
      </c>
      <c r="E9" s="57" t="s">
        <v>33</v>
      </c>
      <c r="F9" s="59" t="s">
        <v>34</v>
      </c>
      <c r="G9" s="57" t="s">
        <v>35</v>
      </c>
      <c r="H9" s="58" t="s">
        <v>36</v>
      </c>
      <c r="I9" s="60" t="s">
        <v>37</v>
      </c>
      <c r="J9" s="61" t="s">
        <v>38</v>
      </c>
      <c r="K9" s="46" t="s">
        <v>39</v>
      </c>
      <c r="L9" s="62" t="s">
        <v>40</v>
      </c>
      <c r="M9" s="46" t="s">
        <v>41</v>
      </c>
      <c r="N9" s="62" t="s">
        <v>42</v>
      </c>
    </row>
    <row r="10" spans="2:14" x14ac:dyDescent="0.25">
      <c r="B10" s="110"/>
      <c r="C10" s="57">
        <v>2024</v>
      </c>
      <c r="D10" s="63">
        <v>2025</v>
      </c>
      <c r="E10" s="57">
        <f>C10</f>
        <v>2024</v>
      </c>
      <c r="F10" s="63">
        <f>D10</f>
        <v>2025</v>
      </c>
      <c r="G10" s="57">
        <f t="shared" ref="G10:N10" si="0">E10</f>
        <v>2024</v>
      </c>
      <c r="H10" s="63">
        <f t="shared" si="0"/>
        <v>2025</v>
      </c>
      <c r="I10" s="57">
        <f t="shared" si="0"/>
        <v>2024</v>
      </c>
      <c r="J10" s="63">
        <f t="shared" si="0"/>
        <v>2025</v>
      </c>
      <c r="K10" s="57">
        <f t="shared" si="0"/>
        <v>2024</v>
      </c>
      <c r="L10" s="63">
        <f t="shared" si="0"/>
        <v>2025</v>
      </c>
      <c r="M10" s="57">
        <f t="shared" si="0"/>
        <v>2024</v>
      </c>
      <c r="N10" s="64">
        <f t="shared" si="0"/>
        <v>2025</v>
      </c>
    </row>
    <row r="11" spans="2:14" x14ac:dyDescent="0.25">
      <c r="B11" s="41" t="s">
        <v>15</v>
      </c>
      <c r="C11" s="1">
        <v>0</v>
      </c>
      <c r="D11" s="80">
        <v>0</v>
      </c>
      <c r="E11" s="1">
        <v>0</v>
      </c>
      <c r="F11" s="81">
        <v>3</v>
      </c>
      <c r="G11" s="1">
        <v>0</v>
      </c>
      <c r="H11" s="82">
        <v>3</v>
      </c>
      <c r="I11" s="2">
        <v>1174</v>
      </c>
      <c r="J11" s="86">
        <v>810</v>
      </c>
      <c r="K11" s="65">
        <v>0</v>
      </c>
      <c r="L11" s="87">
        <v>0.4</v>
      </c>
      <c r="M11" s="66">
        <v>0</v>
      </c>
      <c r="N11" s="88">
        <v>-3</v>
      </c>
    </row>
    <row r="12" spans="2:14" x14ac:dyDescent="0.25">
      <c r="B12" s="41" t="s">
        <v>16</v>
      </c>
      <c r="C12" s="1">
        <v>0</v>
      </c>
      <c r="D12" s="80">
        <v>0</v>
      </c>
      <c r="E12" s="1">
        <v>0</v>
      </c>
      <c r="F12" s="81">
        <v>0</v>
      </c>
      <c r="G12" s="1">
        <v>0</v>
      </c>
      <c r="H12" s="82">
        <v>0</v>
      </c>
      <c r="I12" s="2">
        <v>0</v>
      </c>
      <c r="J12" s="86">
        <v>1289</v>
      </c>
      <c r="K12" s="65">
        <v>0</v>
      </c>
      <c r="L12" s="87">
        <v>0</v>
      </c>
      <c r="M12" s="66">
        <v>0</v>
      </c>
      <c r="N12" s="88">
        <v>0</v>
      </c>
    </row>
    <row r="13" spans="2:14" x14ac:dyDescent="0.25">
      <c r="B13" s="41" t="s">
        <v>43</v>
      </c>
      <c r="C13" s="1">
        <v>0</v>
      </c>
      <c r="D13" s="80">
        <v>0</v>
      </c>
      <c r="E13" s="1">
        <v>0</v>
      </c>
      <c r="F13" s="81">
        <v>0</v>
      </c>
      <c r="G13" s="1">
        <v>0</v>
      </c>
      <c r="H13" s="82">
        <v>0</v>
      </c>
      <c r="I13" s="2">
        <v>2176</v>
      </c>
      <c r="J13" s="86">
        <v>3163</v>
      </c>
      <c r="K13" s="65">
        <v>0</v>
      </c>
      <c r="L13" s="87">
        <v>0</v>
      </c>
      <c r="M13" s="66">
        <v>0</v>
      </c>
      <c r="N13" s="88">
        <v>0</v>
      </c>
    </row>
    <row r="14" spans="2:14" x14ac:dyDescent="0.25">
      <c r="B14" s="41" t="s">
        <v>44</v>
      </c>
      <c r="C14" s="1">
        <v>460</v>
      </c>
      <c r="D14" s="80">
        <v>1445</v>
      </c>
      <c r="E14" s="1">
        <v>1949</v>
      </c>
      <c r="F14" s="81">
        <v>1309</v>
      </c>
      <c r="G14" s="1">
        <v>2409</v>
      </c>
      <c r="H14" s="82">
        <v>2754</v>
      </c>
      <c r="I14" s="2">
        <v>1621136</v>
      </c>
      <c r="J14" s="86">
        <v>2115745</v>
      </c>
      <c r="K14" s="65">
        <v>0.1</v>
      </c>
      <c r="L14" s="87">
        <v>0.1</v>
      </c>
      <c r="M14" s="66">
        <v>-1489</v>
      </c>
      <c r="N14" s="88">
        <v>136</v>
      </c>
    </row>
    <row r="15" spans="2:14" x14ac:dyDescent="0.25">
      <c r="B15" s="41" t="s">
        <v>19</v>
      </c>
      <c r="C15" s="1">
        <v>1859</v>
      </c>
      <c r="D15" s="80">
        <v>1117</v>
      </c>
      <c r="E15" s="1">
        <v>1961</v>
      </c>
      <c r="F15" s="81">
        <v>674</v>
      </c>
      <c r="G15" s="1">
        <v>3820</v>
      </c>
      <c r="H15" s="82">
        <v>1791</v>
      </c>
      <c r="I15" s="2">
        <v>814658</v>
      </c>
      <c r="J15" s="86">
        <v>1207577</v>
      </c>
      <c r="K15" s="65">
        <v>0.5</v>
      </c>
      <c r="L15" s="87">
        <v>0.1</v>
      </c>
      <c r="M15" s="66">
        <v>-102</v>
      </c>
      <c r="N15" s="88">
        <v>443</v>
      </c>
    </row>
    <row r="16" spans="2:14" x14ac:dyDescent="0.25">
      <c r="B16" s="41" t="s">
        <v>20</v>
      </c>
      <c r="C16" s="1">
        <v>0</v>
      </c>
      <c r="D16" s="80">
        <v>0</v>
      </c>
      <c r="E16" s="1">
        <v>0</v>
      </c>
      <c r="F16" s="81">
        <v>0</v>
      </c>
      <c r="G16" s="1">
        <v>0</v>
      </c>
      <c r="H16" s="82">
        <v>0</v>
      </c>
      <c r="I16" s="2">
        <v>92</v>
      </c>
      <c r="J16" s="86">
        <v>2755</v>
      </c>
      <c r="K16" s="65">
        <v>0</v>
      </c>
      <c r="L16" s="87">
        <v>0</v>
      </c>
      <c r="M16" s="66">
        <v>0</v>
      </c>
      <c r="N16" s="88">
        <v>0</v>
      </c>
    </row>
    <row r="17" spans="2:14" x14ac:dyDescent="0.25">
      <c r="B17" s="41" t="s">
        <v>21</v>
      </c>
      <c r="C17" s="1">
        <v>0</v>
      </c>
      <c r="D17" s="80">
        <v>0</v>
      </c>
      <c r="E17" s="1">
        <v>0</v>
      </c>
      <c r="F17" s="81">
        <v>0</v>
      </c>
      <c r="G17" s="1">
        <v>0</v>
      </c>
      <c r="H17" s="82">
        <v>0</v>
      </c>
      <c r="I17" s="2">
        <v>3941</v>
      </c>
      <c r="J17" s="86">
        <v>34745</v>
      </c>
      <c r="K17" s="65">
        <v>0</v>
      </c>
      <c r="L17" s="87">
        <v>0</v>
      </c>
      <c r="M17" s="66">
        <v>0</v>
      </c>
      <c r="N17" s="88">
        <v>0</v>
      </c>
    </row>
    <row r="18" spans="2:14" x14ac:dyDescent="0.25">
      <c r="B18" s="41" t="s">
        <v>22</v>
      </c>
      <c r="C18" s="1">
        <v>0</v>
      </c>
      <c r="D18" s="80">
        <v>0</v>
      </c>
      <c r="E18" s="1">
        <v>0</v>
      </c>
      <c r="F18" s="81">
        <v>0</v>
      </c>
      <c r="G18" s="1">
        <v>0</v>
      </c>
      <c r="H18" s="82">
        <v>0</v>
      </c>
      <c r="I18" s="2">
        <v>514698</v>
      </c>
      <c r="J18" s="86">
        <v>648383</v>
      </c>
      <c r="K18" s="65">
        <v>0</v>
      </c>
      <c r="L18" s="87">
        <v>0</v>
      </c>
      <c r="M18" s="66">
        <v>0</v>
      </c>
      <c r="N18" s="88">
        <v>0</v>
      </c>
    </row>
    <row r="19" spans="2:14" x14ac:dyDescent="0.25">
      <c r="B19" s="41" t="s">
        <v>23</v>
      </c>
      <c r="C19" s="1">
        <v>0</v>
      </c>
      <c r="D19" s="80">
        <v>0</v>
      </c>
      <c r="E19" s="1">
        <v>0</v>
      </c>
      <c r="F19" s="81">
        <v>0</v>
      </c>
      <c r="G19" s="1">
        <v>0</v>
      </c>
      <c r="H19" s="82">
        <v>0</v>
      </c>
      <c r="I19" s="2">
        <v>95595</v>
      </c>
      <c r="J19" s="86">
        <v>180976</v>
      </c>
      <c r="K19" s="65">
        <v>0</v>
      </c>
      <c r="L19" s="87">
        <v>0</v>
      </c>
      <c r="M19" s="66">
        <v>0</v>
      </c>
      <c r="N19" s="88">
        <v>0</v>
      </c>
    </row>
    <row r="20" spans="2:14" x14ac:dyDescent="0.25">
      <c r="B20" s="41" t="s">
        <v>24</v>
      </c>
      <c r="C20" s="1">
        <v>171</v>
      </c>
      <c r="D20" s="80">
        <v>0</v>
      </c>
      <c r="E20" s="1">
        <v>171</v>
      </c>
      <c r="F20" s="81">
        <v>0</v>
      </c>
      <c r="G20" s="1">
        <v>342</v>
      </c>
      <c r="H20" s="82">
        <v>0</v>
      </c>
      <c r="I20" s="2">
        <v>239733</v>
      </c>
      <c r="J20" s="86">
        <v>363861</v>
      </c>
      <c r="K20" s="65">
        <v>0.1</v>
      </c>
      <c r="L20" s="87">
        <v>0</v>
      </c>
      <c r="M20" s="66">
        <v>0</v>
      </c>
      <c r="N20" s="88">
        <v>0</v>
      </c>
    </row>
    <row r="21" spans="2:14" ht="7.5" customHeight="1" thickBot="1" x14ac:dyDescent="0.3">
      <c r="B21" s="49"/>
      <c r="C21" s="67"/>
      <c r="D21" s="68"/>
      <c r="E21" s="67"/>
      <c r="F21" s="69"/>
      <c r="G21" s="70"/>
      <c r="H21" s="68"/>
      <c r="I21" s="49"/>
      <c r="J21" s="71"/>
      <c r="K21" s="72"/>
      <c r="L21" s="73"/>
      <c r="M21" s="72"/>
      <c r="N21" s="73"/>
    </row>
    <row r="22" spans="2:14" x14ac:dyDescent="0.25">
      <c r="B22" s="8" t="s">
        <v>55</v>
      </c>
      <c r="K22" s="17"/>
      <c r="L22" s="17"/>
      <c r="M22" s="17"/>
      <c r="N22" s="17"/>
    </row>
  </sheetData>
  <mergeCells count="15">
    <mergeCell ref="G8:H8"/>
    <mergeCell ref="I8:J8"/>
    <mergeCell ref="K8:L8"/>
    <mergeCell ref="M8:N8"/>
    <mergeCell ref="B4:D4"/>
    <mergeCell ref="B6:N6"/>
    <mergeCell ref="B7:B10"/>
    <mergeCell ref="C7:D7"/>
    <mergeCell ref="E7:F7"/>
    <mergeCell ref="G7:H7"/>
    <mergeCell ref="I7:J7"/>
    <mergeCell ref="K7:L7"/>
    <mergeCell ref="M7:N7"/>
    <mergeCell ref="C8:D8"/>
    <mergeCell ref="E8:F8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K9" sqref="K9:L18"/>
    </sheetView>
  </sheetViews>
  <sheetFormatPr defaultColWidth="8.88671875" defaultRowHeight="14.4" x14ac:dyDescent="0.3"/>
  <cols>
    <col min="1" max="1" width="1.44140625" style="7" customWidth="1"/>
    <col min="2" max="2" width="13" style="7" customWidth="1"/>
    <col min="3" max="12" width="6.6640625" style="7" customWidth="1"/>
    <col min="13" max="13" width="5.6640625" style="7" customWidth="1"/>
    <col min="14" max="16384" width="8.88671875" style="7"/>
  </cols>
  <sheetData>
    <row r="1" spans="2:12" ht="18.75" customHeight="1" x14ac:dyDescent="0.3"/>
    <row r="2" spans="2:12" ht="18.75" customHeight="1" x14ac:dyDescent="0.3"/>
    <row r="3" spans="2:12" ht="18.75" customHeight="1" x14ac:dyDescent="0.3"/>
    <row r="4" spans="2:12" s="8" customFormat="1" ht="18" x14ac:dyDescent="0.35">
      <c r="B4" s="109" t="s">
        <v>57</v>
      </c>
      <c r="C4" s="109"/>
      <c r="D4" s="109"/>
      <c r="E4" s="109"/>
      <c r="F4" s="109"/>
      <c r="G4" s="109"/>
      <c r="H4" s="117"/>
      <c r="I4" s="117"/>
      <c r="J4" s="117"/>
      <c r="K4" s="117"/>
      <c r="L4" s="117"/>
    </row>
    <row r="5" spans="2:12" s="8" customFormat="1" ht="18.600000000000001" thickBot="1" x14ac:dyDescent="0.4">
      <c r="B5" s="16"/>
      <c r="C5" s="16"/>
      <c r="D5" s="16"/>
      <c r="E5" s="16"/>
      <c r="F5" s="16"/>
      <c r="G5" s="16"/>
      <c r="H5" s="9"/>
      <c r="I5" s="9"/>
      <c r="J5" s="9"/>
      <c r="K5" s="9"/>
      <c r="L5" s="9"/>
    </row>
    <row r="6" spans="2:12" ht="15" thickBot="1" x14ac:dyDescent="0.35">
      <c r="B6" s="99" t="str">
        <f>+'Receipts incorrect'!B6</f>
        <v xml:space="preserve"> March   - May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12" ht="54" customHeight="1" thickBot="1" x14ac:dyDescent="0.35">
      <c r="B7" s="10"/>
      <c r="C7" s="118" t="s">
        <v>10</v>
      </c>
      <c r="D7" s="119"/>
      <c r="E7" s="118" t="s">
        <v>11</v>
      </c>
      <c r="F7" s="119"/>
      <c r="G7" s="118" t="s">
        <v>12</v>
      </c>
      <c r="H7" s="119"/>
      <c r="I7" s="118" t="s">
        <v>13</v>
      </c>
      <c r="J7" s="119"/>
      <c r="K7" s="118" t="s">
        <v>14</v>
      </c>
      <c r="L7" s="119"/>
    </row>
    <row r="8" spans="2:12" s="9" customFormat="1" ht="13.8" x14ac:dyDescent="0.25">
      <c r="B8" s="11"/>
      <c r="C8" s="14">
        <v>2024</v>
      </c>
      <c r="D8" s="15">
        <v>2025</v>
      </c>
      <c r="E8" s="14">
        <f t="shared" ref="E8:L8" si="0">C8</f>
        <v>2024</v>
      </c>
      <c r="F8" s="15">
        <f t="shared" si="0"/>
        <v>2025</v>
      </c>
      <c r="G8" s="14">
        <f t="shared" si="0"/>
        <v>2024</v>
      </c>
      <c r="H8" s="15">
        <f t="shared" si="0"/>
        <v>2025</v>
      </c>
      <c r="I8" s="14">
        <f t="shared" si="0"/>
        <v>2024</v>
      </c>
      <c r="J8" s="15">
        <f t="shared" si="0"/>
        <v>2025</v>
      </c>
      <c r="K8" s="14">
        <f t="shared" si="0"/>
        <v>2024</v>
      </c>
      <c r="L8" s="15">
        <f t="shared" si="0"/>
        <v>2025</v>
      </c>
    </row>
    <row r="9" spans="2:12" x14ac:dyDescent="0.3">
      <c r="B9" s="12" t="s">
        <v>15</v>
      </c>
      <c r="C9" s="50">
        <v>1</v>
      </c>
      <c r="D9" s="51">
        <v>2</v>
      </c>
      <c r="E9" s="50">
        <v>0</v>
      </c>
      <c r="F9" s="51">
        <v>1</v>
      </c>
      <c r="G9" s="50">
        <v>0</v>
      </c>
      <c r="H9" s="51">
        <v>0</v>
      </c>
      <c r="I9" s="50">
        <v>0</v>
      </c>
      <c r="J9" s="51">
        <v>0</v>
      </c>
      <c r="K9" s="50">
        <v>0</v>
      </c>
      <c r="L9" s="51">
        <v>0</v>
      </c>
    </row>
    <row r="10" spans="2:12" x14ac:dyDescent="0.3">
      <c r="B10" s="12" t="s">
        <v>16</v>
      </c>
      <c r="C10" s="50">
        <v>0</v>
      </c>
      <c r="D10" s="51">
        <v>1</v>
      </c>
      <c r="E10" s="50">
        <v>0</v>
      </c>
      <c r="F10" s="51">
        <v>0</v>
      </c>
      <c r="G10" s="50">
        <v>0</v>
      </c>
      <c r="H10" s="51">
        <v>0</v>
      </c>
      <c r="I10" s="50">
        <v>0</v>
      </c>
      <c r="J10" s="51">
        <v>0</v>
      </c>
      <c r="K10" s="50">
        <v>0</v>
      </c>
      <c r="L10" s="51">
        <v>0</v>
      </c>
    </row>
    <row r="11" spans="2:12" x14ac:dyDescent="0.3">
      <c r="B11" s="12" t="s">
        <v>17</v>
      </c>
      <c r="C11" s="50">
        <v>6</v>
      </c>
      <c r="D11" s="51">
        <v>7</v>
      </c>
      <c r="E11" s="50">
        <v>0</v>
      </c>
      <c r="F11" s="51">
        <v>1</v>
      </c>
      <c r="G11" s="50">
        <v>0</v>
      </c>
      <c r="H11" s="51">
        <v>0</v>
      </c>
      <c r="I11" s="50">
        <v>0</v>
      </c>
      <c r="J11" s="51">
        <v>1</v>
      </c>
      <c r="K11" s="50">
        <v>0</v>
      </c>
      <c r="L11" s="51">
        <v>1</v>
      </c>
    </row>
    <row r="12" spans="2:12" x14ac:dyDescent="0.3">
      <c r="B12" s="12" t="s">
        <v>18</v>
      </c>
      <c r="C12" s="50">
        <v>25</v>
      </c>
      <c r="D12" s="51">
        <v>40</v>
      </c>
      <c r="E12" s="50">
        <v>5</v>
      </c>
      <c r="F12" s="51">
        <v>5</v>
      </c>
      <c r="G12" s="50">
        <v>5</v>
      </c>
      <c r="H12" s="51">
        <v>5</v>
      </c>
      <c r="I12" s="50">
        <v>0</v>
      </c>
      <c r="J12" s="51">
        <v>1</v>
      </c>
      <c r="K12" s="50">
        <v>0</v>
      </c>
      <c r="L12" s="51">
        <v>2</v>
      </c>
    </row>
    <row r="13" spans="2:12" x14ac:dyDescent="0.3">
      <c r="B13" s="12" t="s">
        <v>19</v>
      </c>
      <c r="C13" s="50">
        <v>39</v>
      </c>
      <c r="D13" s="51">
        <v>38</v>
      </c>
      <c r="E13" s="50">
        <v>3</v>
      </c>
      <c r="F13" s="51">
        <v>11</v>
      </c>
      <c r="G13" s="50">
        <v>2</v>
      </c>
      <c r="H13" s="51">
        <v>7</v>
      </c>
      <c r="I13" s="50">
        <v>2</v>
      </c>
      <c r="J13" s="51">
        <v>1</v>
      </c>
      <c r="K13" s="50">
        <v>2</v>
      </c>
      <c r="L13" s="51">
        <v>0</v>
      </c>
    </row>
    <row r="14" spans="2:12" x14ac:dyDescent="0.3">
      <c r="B14" s="12" t="s">
        <v>20</v>
      </c>
      <c r="C14" s="50">
        <v>1</v>
      </c>
      <c r="D14" s="51">
        <v>3</v>
      </c>
      <c r="E14" s="50">
        <v>0</v>
      </c>
      <c r="F14" s="51">
        <v>0</v>
      </c>
      <c r="G14" s="50">
        <v>0</v>
      </c>
      <c r="H14" s="51">
        <v>0</v>
      </c>
      <c r="I14" s="50">
        <v>0</v>
      </c>
      <c r="J14" s="51">
        <v>0</v>
      </c>
      <c r="K14" s="50">
        <v>0</v>
      </c>
      <c r="L14" s="51">
        <v>0</v>
      </c>
    </row>
    <row r="15" spans="2:12" x14ac:dyDescent="0.3">
      <c r="B15" s="12" t="s">
        <v>21</v>
      </c>
      <c r="C15" s="50">
        <v>6</v>
      </c>
      <c r="D15" s="51">
        <v>8</v>
      </c>
      <c r="E15" s="50">
        <v>0</v>
      </c>
      <c r="F15" s="51">
        <v>0</v>
      </c>
      <c r="G15" s="50">
        <v>0</v>
      </c>
      <c r="H15" s="51">
        <v>0</v>
      </c>
      <c r="I15" s="50">
        <v>1</v>
      </c>
      <c r="J15" s="51">
        <v>0</v>
      </c>
      <c r="K15" s="50">
        <v>0</v>
      </c>
      <c r="L15" s="51">
        <v>0</v>
      </c>
    </row>
    <row r="16" spans="2:12" x14ac:dyDescent="0.3">
      <c r="B16" s="12" t="s">
        <v>22</v>
      </c>
      <c r="C16" s="50">
        <v>12</v>
      </c>
      <c r="D16" s="51">
        <v>12</v>
      </c>
      <c r="E16" s="50">
        <v>0</v>
      </c>
      <c r="F16" s="51">
        <v>1</v>
      </c>
      <c r="G16" s="50">
        <v>0</v>
      </c>
      <c r="H16" s="51">
        <v>2</v>
      </c>
      <c r="I16" s="50">
        <v>1</v>
      </c>
      <c r="J16" s="51">
        <v>2</v>
      </c>
      <c r="K16" s="50">
        <v>0</v>
      </c>
      <c r="L16" s="51">
        <v>1</v>
      </c>
    </row>
    <row r="17" spans="2:12" x14ac:dyDescent="0.3">
      <c r="B17" s="12" t="s">
        <v>23</v>
      </c>
      <c r="C17" s="50">
        <v>2</v>
      </c>
      <c r="D17" s="51">
        <v>8</v>
      </c>
      <c r="E17" s="50">
        <v>0</v>
      </c>
      <c r="F17" s="51">
        <v>0</v>
      </c>
      <c r="G17" s="50">
        <v>0</v>
      </c>
      <c r="H17" s="51">
        <v>0</v>
      </c>
      <c r="I17" s="50">
        <v>0</v>
      </c>
      <c r="J17" s="51">
        <v>1</v>
      </c>
      <c r="K17" s="50">
        <v>0</v>
      </c>
      <c r="L17" s="51">
        <v>0</v>
      </c>
    </row>
    <row r="18" spans="2:12" ht="15" thickBot="1" x14ac:dyDescent="0.35">
      <c r="B18" s="12" t="s">
        <v>24</v>
      </c>
      <c r="C18" s="50">
        <v>5</v>
      </c>
      <c r="D18" s="52">
        <v>10</v>
      </c>
      <c r="E18" s="53">
        <v>0</v>
      </c>
      <c r="F18" s="52">
        <v>0</v>
      </c>
      <c r="G18" s="50">
        <v>1</v>
      </c>
      <c r="H18" s="52">
        <v>0</v>
      </c>
      <c r="I18" s="50">
        <v>0</v>
      </c>
      <c r="J18" s="52">
        <v>0</v>
      </c>
      <c r="K18" s="50">
        <v>0</v>
      </c>
      <c r="L18" s="52">
        <v>0</v>
      </c>
    </row>
    <row r="19" spans="2:12" ht="15" thickBot="1" x14ac:dyDescent="0.35">
      <c r="B19" s="13" t="s">
        <v>3</v>
      </c>
      <c r="C19" s="54">
        <f t="shared" ref="C19:L19" si="1">SUM(C9:C18)</f>
        <v>97</v>
      </c>
      <c r="D19" s="55">
        <f t="shared" si="1"/>
        <v>129</v>
      </c>
      <c r="E19" s="54">
        <f t="shared" si="1"/>
        <v>8</v>
      </c>
      <c r="F19" s="55">
        <f t="shared" si="1"/>
        <v>19</v>
      </c>
      <c r="G19" s="54">
        <f>SUM(G9:G18)</f>
        <v>8</v>
      </c>
      <c r="H19" s="55">
        <f>SUM(H9:H18)</f>
        <v>14</v>
      </c>
      <c r="I19" s="54">
        <f>SUM(I9:I18)</f>
        <v>4</v>
      </c>
      <c r="J19" s="55">
        <f t="shared" si="1"/>
        <v>6</v>
      </c>
      <c r="K19" s="54">
        <f t="shared" si="1"/>
        <v>2</v>
      </c>
      <c r="L19" s="56">
        <f t="shared" si="1"/>
        <v>4</v>
      </c>
    </row>
    <row r="20" spans="2:12" x14ac:dyDescent="0.3">
      <c r="B20" s="8" t="s">
        <v>55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x14ac:dyDescent="0.3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</sheetData>
  <mergeCells count="7">
    <mergeCell ref="B6:L6"/>
    <mergeCell ref="B4:L4"/>
    <mergeCell ref="K7:L7"/>
    <mergeCell ref="C7:D7"/>
    <mergeCell ref="E7:F7"/>
    <mergeCell ref="G7:H7"/>
    <mergeCell ref="I7:J7"/>
  </mergeCells>
  <pageMargins left="0.7" right="0.7" top="0.75" bottom="0.75" header="0.3" footer="0.3"/>
  <pageSetup paperSize="9" orientation="landscape" r:id="rId1"/>
  <ignoredErrors>
    <ignoredError sqref="C19:H19 J19:L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tabSelected="1" workbookViewId="0">
      <selection activeCell="K3" sqref="K3"/>
    </sheetView>
  </sheetViews>
  <sheetFormatPr defaultColWidth="8.88671875" defaultRowHeight="13.8" x14ac:dyDescent="0.25"/>
  <cols>
    <col min="1" max="1" width="1.44140625" style="8" customWidth="1"/>
    <col min="2" max="2" width="12" style="8" customWidth="1"/>
    <col min="3" max="10" width="10.77734375" style="8" customWidth="1"/>
    <col min="11" max="11" width="8.88671875" style="8"/>
    <col min="12" max="12" width="9.88671875" style="8" customWidth="1"/>
    <col min="13" max="17" width="8.88671875" style="8"/>
    <col min="18" max="18" width="7" style="8" customWidth="1"/>
    <col min="19" max="16384" width="8.88671875" style="8"/>
  </cols>
  <sheetData>
    <row r="1" spans="1:13" ht="18.75" customHeight="1" x14ac:dyDescent="0.25">
      <c r="A1" s="37"/>
      <c r="B1" s="37"/>
      <c r="C1" s="37"/>
      <c r="D1" s="37"/>
      <c r="E1" s="37"/>
    </row>
    <row r="2" spans="1:13" ht="18.75" customHeight="1" x14ac:dyDescent="0.25">
      <c r="A2" s="37"/>
      <c r="B2" s="37"/>
      <c r="C2" s="37"/>
      <c r="D2" s="37"/>
      <c r="E2" s="37"/>
    </row>
    <row r="3" spans="1:13" ht="18.75" customHeight="1" x14ac:dyDescent="0.25">
      <c r="A3" s="37"/>
      <c r="B3" s="37"/>
      <c r="C3" s="37"/>
      <c r="D3" s="37"/>
      <c r="E3" s="37"/>
    </row>
    <row r="4" spans="1:13" s="38" customFormat="1" ht="19.5" customHeight="1" x14ac:dyDescent="0.35">
      <c r="B4" s="120" t="s">
        <v>50</v>
      </c>
      <c r="C4" s="120"/>
      <c r="D4" s="120"/>
      <c r="E4" s="120"/>
      <c r="F4" s="120"/>
    </row>
    <row r="5" spans="1:13" s="38" customFormat="1" ht="19.5" customHeight="1" thickBot="1" x14ac:dyDescent="0.4">
      <c r="B5" s="39"/>
      <c r="C5" s="39"/>
      <c r="D5" s="39"/>
      <c r="E5" s="39"/>
      <c r="F5" s="39"/>
    </row>
    <row r="6" spans="1:13" ht="14.4" thickBot="1" x14ac:dyDescent="0.3">
      <c r="B6" s="99" t="str">
        <f>+'Number incorrect'!B6</f>
        <v xml:space="preserve"> March   - May</v>
      </c>
      <c r="C6" s="100"/>
      <c r="D6" s="100"/>
      <c r="E6" s="100"/>
      <c r="F6" s="100"/>
      <c r="G6" s="100"/>
      <c r="H6" s="100"/>
      <c r="I6" s="100"/>
      <c r="J6" s="101"/>
    </row>
    <row r="7" spans="1:13" ht="14.4" customHeight="1" x14ac:dyDescent="0.25">
      <c r="B7" s="40"/>
      <c r="C7" s="121" t="s">
        <v>45</v>
      </c>
      <c r="D7" s="122"/>
      <c r="E7" s="122"/>
      <c r="F7" s="122"/>
      <c r="G7" s="122"/>
      <c r="H7" s="122"/>
      <c r="I7" s="122"/>
      <c r="J7" s="123"/>
    </row>
    <row r="8" spans="1:13" x14ac:dyDescent="0.25">
      <c r="B8" s="41"/>
      <c r="C8" s="124" t="s">
        <v>51</v>
      </c>
      <c r="D8" s="108"/>
      <c r="E8" s="125" t="s">
        <v>52</v>
      </c>
      <c r="F8" s="126"/>
      <c r="G8" s="127" t="s">
        <v>53</v>
      </c>
      <c r="H8" s="126"/>
      <c r="I8" s="127" t="s">
        <v>54</v>
      </c>
      <c r="J8" s="126"/>
      <c r="L8" s="42"/>
      <c r="M8" s="42"/>
    </row>
    <row r="9" spans="1:13" x14ac:dyDescent="0.25">
      <c r="B9" s="43"/>
      <c r="C9" s="44">
        <v>2024</v>
      </c>
      <c r="D9" s="45">
        <v>2025</v>
      </c>
      <c r="E9" s="46">
        <f t="shared" ref="E9:J9" si="0">C9</f>
        <v>2024</v>
      </c>
      <c r="F9" s="45">
        <f t="shared" si="0"/>
        <v>2025</v>
      </c>
      <c r="G9" s="47">
        <f t="shared" si="0"/>
        <v>2024</v>
      </c>
      <c r="H9" s="48">
        <f t="shared" si="0"/>
        <v>2025</v>
      </c>
      <c r="I9" s="47">
        <f t="shared" si="0"/>
        <v>2024</v>
      </c>
      <c r="J9" s="48">
        <f t="shared" si="0"/>
        <v>2025</v>
      </c>
    </row>
    <row r="10" spans="1:13" x14ac:dyDescent="0.25">
      <c r="B10" s="41" t="s">
        <v>15</v>
      </c>
      <c r="C10" s="74">
        <v>0</v>
      </c>
      <c r="D10" s="83">
        <v>0</v>
      </c>
      <c r="E10" s="74">
        <v>0</v>
      </c>
      <c r="F10" s="83">
        <v>0</v>
      </c>
      <c r="G10" s="89">
        <v>0</v>
      </c>
      <c r="H10" s="94">
        <v>0</v>
      </c>
      <c r="I10" s="89">
        <v>0</v>
      </c>
      <c r="J10" s="94">
        <v>0</v>
      </c>
    </row>
    <row r="11" spans="1:13" x14ac:dyDescent="0.25">
      <c r="B11" s="41" t="s">
        <v>16</v>
      </c>
      <c r="C11" s="75">
        <v>0</v>
      </c>
      <c r="D11" s="83">
        <v>0</v>
      </c>
      <c r="E11" s="75">
        <v>0</v>
      </c>
      <c r="F11" s="83">
        <v>0</v>
      </c>
      <c r="G11" s="90">
        <v>0</v>
      </c>
      <c r="H11" s="94">
        <v>0</v>
      </c>
      <c r="I11" s="90">
        <v>0</v>
      </c>
      <c r="J11" s="94">
        <v>0</v>
      </c>
    </row>
    <row r="12" spans="1:13" x14ac:dyDescent="0.25">
      <c r="B12" s="41" t="s">
        <v>43</v>
      </c>
      <c r="C12" s="75">
        <v>0</v>
      </c>
      <c r="D12" s="83">
        <v>0</v>
      </c>
      <c r="E12" s="75">
        <v>4</v>
      </c>
      <c r="F12" s="83">
        <v>56</v>
      </c>
      <c r="G12" s="90">
        <v>0</v>
      </c>
      <c r="H12" s="94">
        <v>0</v>
      </c>
      <c r="I12" s="90">
        <v>0.83507306889352806</v>
      </c>
      <c r="J12" s="94">
        <v>3.8647342995169081</v>
      </c>
    </row>
    <row r="13" spans="1:13" x14ac:dyDescent="0.25">
      <c r="B13" s="41" t="s">
        <v>44</v>
      </c>
      <c r="C13" s="75">
        <v>279</v>
      </c>
      <c r="D13" s="83">
        <v>366</v>
      </c>
      <c r="E13" s="75">
        <v>0</v>
      </c>
      <c r="F13" s="83">
        <v>0</v>
      </c>
      <c r="G13" s="90">
        <v>0.35792633645075628</v>
      </c>
      <c r="H13" s="94">
        <v>0.55338000272154098</v>
      </c>
      <c r="I13" s="90">
        <v>0</v>
      </c>
      <c r="J13" s="94">
        <v>0</v>
      </c>
    </row>
    <row r="14" spans="1:13" x14ac:dyDescent="0.25">
      <c r="B14" s="41" t="s">
        <v>19</v>
      </c>
      <c r="C14" s="75">
        <v>0</v>
      </c>
      <c r="D14" s="83">
        <v>0</v>
      </c>
      <c r="E14" s="75">
        <v>14957</v>
      </c>
      <c r="F14" s="83">
        <v>241</v>
      </c>
      <c r="G14" s="90">
        <v>0</v>
      </c>
      <c r="H14" s="94">
        <v>0</v>
      </c>
      <c r="I14" s="90">
        <v>47.579208550706198</v>
      </c>
      <c r="J14" s="94">
        <v>1.0972000910539494</v>
      </c>
    </row>
    <row r="15" spans="1:13" x14ac:dyDescent="0.25">
      <c r="B15" s="41" t="s">
        <v>20</v>
      </c>
      <c r="C15" s="75">
        <v>0</v>
      </c>
      <c r="D15" s="83">
        <v>0</v>
      </c>
      <c r="E15" s="75">
        <v>0</v>
      </c>
      <c r="F15" s="83">
        <v>0</v>
      </c>
      <c r="G15" s="90">
        <v>0</v>
      </c>
      <c r="H15" s="94">
        <v>0</v>
      </c>
      <c r="I15" s="90">
        <v>0</v>
      </c>
      <c r="J15" s="94">
        <v>0</v>
      </c>
    </row>
    <row r="16" spans="1:13" x14ac:dyDescent="0.25">
      <c r="B16" s="41" t="s">
        <v>21</v>
      </c>
      <c r="C16" s="75">
        <v>0</v>
      </c>
      <c r="D16" s="83">
        <v>0</v>
      </c>
      <c r="E16" s="75">
        <v>1</v>
      </c>
      <c r="F16" s="83">
        <v>9</v>
      </c>
      <c r="G16" s="90">
        <v>0</v>
      </c>
      <c r="H16" s="94">
        <v>0</v>
      </c>
      <c r="I16" s="90">
        <v>0.1834862385321101</v>
      </c>
      <c r="J16" s="94">
        <v>0.26056745801968734</v>
      </c>
    </row>
    <row r="17" spans="2:10" x14ac:dyDescent="0.25">
      <c r="B17" s="41" t="s">
        <v>22</v>
      </c>
      <c r="C17" s="75">
        <v>0</v>
      </c>
      <c r="D17" s="83">
        <v>0</v>
      </c>
      <c r="E17" s="75">
        <v>195</v>
      </c>
      <c r="F17" s="83">
        <v>123</v>
      </c>
      <c r="G17" s="90">
        <v>0</v>
      </c>
      <c r="H17" s="94">
        <v>0</v>
      </c>
      <c r="I17" s="90">
        <v>1.0817107671825594</v>
      </c>
      <c r="J17" s="94">
        <v>1.0562473164448261</v>
      </c>
    </row>
    <row r="18" spans="2:10" x14ac:dyDescent="0.25">
      <c r="B18" s="41" t="s">
        <v>23</v>
      </c>
      <c r="C18" s="75">
        <v>0</v>
      </c>
      <c r="D18" s="83">
        <v>0</v>
      </c>
      <c r="E18" s="75">
        <v>0</v>
      </c>
      <c r="F18" s="83">
        <v>0</v>
      </c>
      <c r="G18" s="90">
        <v>0</v>
      </c>
      <c r="H18" s="94">
        <v>0</v>
      </c>
      <c r="I18" s="90">
        <v>0</v>
      </c>
      <c r="J18" s="94">
        <v>0</v>
      </c>
    </row>
    <row r="19" spans="2:10" ht="14.4" thickBot="1" x14ac:dyDescent="0.3">
      <c r="B19" s="49" t="s">
        <v>24</v>
      </c>
      <c r="C19" s="76">
        <v>0</v>
      </c>
      <c r="D19" s="84">
        <v>0</v>
      </c>
      <c r="E19" s="76">
        <v>914</v>
      </c>
      <c r="F19" s="84">
        <v>234</v>
      </c>
      <c r="G19" s="91">
        <v>0</v>
      </c>
      <c r="H19" s="95">
        <v>0</v>
      </c>
      <c r="I19" s="91">
        <v>1.6406095744107987</v>
      </c>
      <c r="J19" s="95">
        <v>1.3704245973645679</v>
      </c>
    </row>
    <row r="20" spans="2:10" ht="14.4" thickBot="1" x14ac:dyDescent="0.3">
      <c r="B20" s="49"/>
      <c r="C20" s="77">
        <v>279</v>
      </c>
      <c r="D20" s="85">
        <v>366</v>
      </c>
      <c r="E20" s="77">
        <v>16071</v>
      </c>
      <c r="F20" s="85">
        <v>663</v>
      </c>
      <c r="G20" s="93">
        <v>0.1513089033629624</v>
      </c>
      <c r="H20" s="78">
        <v>0.29843444227005872</v>
      </c>
      <c r="I20" s="92">
        <v>8.7157182291977371</v>
      </c>
      <c r="J20" s="79">
        <v>0.54060665362035232</v>
      </c>
    </row>
    <row r="21" spans="2:10" x14ac:dyDescent="0.25">
      <c r="B21" s="8" t="s">
        <v>55</v>
      </c>
    </row>
  </sheetData>
  <mergeCells count="7">
    <mergeCell ref="B4:F4"/>
    <mergeCell ref="C7:J7"/>
    <mergeCell ref="C8:D8"/>
    <mergeCell ref="E8:F8"/>
    <mergeCell ref="G8:H8"/>
    <mergeCell ref="I8:J8"/>
    <mergeCell ref="B6:J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Audits</vt:lpstr>
      <vt:lpstr>Receipts incorrect</vt:lpstr>
      <vt:lpstr>Number incorrect</vt:lpstr>
      <vt:lpstr>Stocks incorrect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2025-06-05T09:15:05Z</dcterms:modified>
</cp:coreProperties>
</file>