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7560" tabRatio="689" activeTab="0"/>
  </bookViews>
  <sheets>
    <sheet name="canola" sheetId="1" r:id="rId1"/>
  </sheets>
  <definedNames/>
  <calcPr fullCalcOnLoad="1"/>
</workbook>
</file>

<file path=xl/sharedStrings.xml><?xml version="1.0" encoding="utf-8"?>
<sst xmlns="http://schemas.openxmlformats.org/spreadsheetml/2006/main" count="81" uniqueCount="79">
  <si>
    <t>Imports destined for RSA</t>
  </si>
  <si>
    <t>Invoere bestem vir RSA</t>
  </si>
  <si>
    <t>Menslike verbruik</t>
  </si>
  <si>
    <t>Withdrawn by producers</t>
  </si>
  <si>
    <t>Released to end-consumer(s)</t>
  </si>
  <si>
    <t>(e) Sundries</t>
  </si>
  <si>
    <t>(f) Onaangewende voorraad (a+b-c-d-e)</t>
  </si>
  <si>
    <t>Storers, traders</t>
  </si>
  <si>
    <t>Opbergers, handelaars</t>
  </si>
  <si>
    <t>Processors</t>
  </si>
  <si>
    <t>Verwerkers</t>
  </si>
  <si>
    <t>Harbours</t>
  </si>
  <si>
    <t>Grensposte</t>
  </si>
  <si>
    <t>Hawens</t>
  </si>
  <si>
    <t>Producer deliveries directly from farms./Produsentelewerings direk vanaf plase:</t>
  </si>
  <si>
    <t>(f) Unutilised stock (a+b-c-d-e)</t>
  </si>
  <si>
    <t>(a) Opening Stock</t>
  </si>
  <si>
    <t>(b) Acquisition</t>
  </si>
  <si>
    <t>(c) Utilisation</t>
  </si>
  <si>
    <t>Border posts</t>
  </si>
  <si>
    <t>Net dispatches(+)/receipts(-)</t>
  </si>
  <si>
    <t>Netto versendings(+)/ontvangstes(-)</t>
  </si>
  <si>
    <t>Monthly announcement of information/Maandelikse bekendmaking van inligting (1)</t>
  </si>
  <si>
    <t>Processed for the local market:</t>
  </si>
  <si>
    <t>Dierevoer</t>
  </si>
  <si>
    <t xml:space="preserve">Saad vir plantdoeleindes </t>
  </si>
  <si>
    <t xml:space="preserve"> '000 t</t>
  </si>
  <si>
    <t>Progressive/</t>
  </si>
  <si>
    <t>Progressief</t>
  </si>
  <si>
    <t xml:space="preserve">(a) Beginvoorraad </t>
  </si>
  <si>
    <t xml:space="preserve">(b) Verkryging </t>
  </si>
  <si>
    <t xml:space="preserve">(c) Aanwending </t>
  </si>
  <si>
    <t xml:space="preserve">Verwerk vir die binnelandse mark: </t>
  </si>
  <si>
    <t>Human consumption</t>
  </si>
  <si>
    <t>Animal feed</t>
  </si>
  <si>
    <t>Crushed for oil and oilcake</t>
  </si>
  <si>
    <t>Gepers vir olie en oliekoek</t>
  </si>
  <si>
    <t xml:space="preserve">Onttrek deur produsente </t>
  </si>
  <si>
    <t xml:space="preserve">Vrygestel aan eindverbruiker(s) </t>
  </si>
  <si>
    <t>Seed for planting purposes</t>
  </si>
  <si>
    <t>Whole canola</t>
  </si>
  <si>
    <t>Heelcanola</t>
  </si>
  <si>
    <t xml:space="preserve">(e) Diverse  </t>
  </si>
  <si>
    <t>Surplus(-)/Deficit(+)</t>
  </si>
  <si>
    <t>Surplus(-)/Tekort(+)</t>
  </si>
  <si>
    <t>(g) Stock stored at: (4)</t>
  </si>
  <si>
    <t xml:space="preserve">(g) Voorraad geberg by: (4) </t>
  </si>
  <si>
    <t xml:space="preserve"> ton (On request of the industry./Op versoek van die bedryf.)</t>
  </si>
  <si>
    <t xml:space="preserve"> ton</t>
  </si>
  <si>
    <t>(i)</t>
  </si>
  <si>
    <t>(d) RSA Exports (3)</t>
  </si>
  <si>
    <t>Deliveries directly from farms (i)</t>
  </si>
  <si>
    <t xml:space="preserve">(d) RSA Uitvoere (3) </t>
  </si>
  <si>
    <t>CANOLA</t>
  </si>
  <si>
    <t>Lewerings direk vanaf plase (I)</t>
  </si>
  <si>
    <t>SMI-112005</t>
  </si>
  <si>
    <t>Oct/Okt 2004 -            Sep 2005</t>
  </si>
  <si>
    <t>1 Oct/Okt 2004</t>
  </si>
  <si>
    <t>Oct/Okt 2004</t>
  </si>
  <si>
    <t>Dec/Des 2004</t>
  </si>
  <si>
    <t>1 Dec/Des 2004</t>
  </si>
  <si>
    <t>Mar/Mrt 2005</t>
  </si>
  <si>
    <t>1 Mar/Mrt 2005</t>
  </si>
  <si>
    <t>May/Mei 2005</t>
  </si>
  <si>
    <t>1 May/Mei 2005</t>
  </si>
  <si>
    <t>31 Oct/Okt 2004</t>
  </si>
  <si>
    <t>31 Dec/Des 2004</t>
  </si>
  <si>
    <t>31 Mar/Mrt 2005</t>
  </si>
  <si>
    <t>31 May/Mei 2005</t>
  </si>
  <si>
    <t>30 Sep 2005</t>
  </si>
  <si>
    <t>Oct/Okt 2004 - Sep 2005</t>
  </si>
  <si>
    <t xml:space="preserve"> 82 Tons Canola imported or processed as seed for planting purposes during the 2003/2004 season, once off declared as utilised for planting purposes regardless whether the seed was sold or not.</t>
  </si>
  <si>
    <t xml:space="preserve"> 82 Ton Canola ingevoer of verwerk as saad vir plantdoeleindes gedurende 2003/2004 seisoen, eenmalig verklaar as aangewend vir plantdoeleindes ongeag of saad reeds verkoop is of nie.</t>
  </si>
  <si>
    <t xml:space="preserve">(ii) </t>
  </si>
  <si>
    <t xml:space="preserve"> 2004/2005 Year (Oct - Sep) FINAL / 2004/2005 Jaar (Okt - Sep) FINAAL (2) </t>
  </si>
  <si>
    <t>Prog.                                                                Oct/Okt 2004 -                                                                   Sep 2005</t>
  </si>
  <si>
    <t>Aug 2004</t>
  </si>
  <si>
    <t>Sep 2004</t>
  </si>
  <si>
    <t>31 543</t>
  </si>
</sst>
</file>

<file path=xl/styles.xml><?xml version="1.0" encoding="utf-8"?>
<styleSheet xmlns="http://schemas.openxmlformats.org/spreadsheetml/2006/main">
  <numFmts count="2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"/>
    <numFmt numFmtId="176" formatCode="0.000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Alignment="1">
      <alignment horizontal="left" indent="3"/>
    </xf>
    <xf numFmtId="0" fontId="0" fillId="0" borderId="0" xfId="0" applyFont="1" applyAlignment="1">
      <alignment horizontal="left" indent="3"/>
    </xf>
    <xf numFmtId="0" fontId="0" fillId="0" borderId="0" xfId="0" applyFont="1" applyAlignment="1">
      <alignment/>
    </xf>
    <xf numFmtId="0" fontId="3" fillId="0" borderId="1" xfId="0" applyFont="1" applyBorder="1" applyAlignment="1">
      <alignment horizontal="left" wrapText="1" indent="3"/>
    </xf>
    <xf numFmtId="175" fontId="0" fillId="0" borderId="2" xfId="0" applyNumberFormat="1" applyFont="1" applyBorder="1" applyAlignment="1">
      <alignment horizontal="right" wrapText="1"/>
    </xf>
    <xf numFmtId="0" fontId="0" fillId="0" borderId="3" xfId="0" applyFont="1" applyBorder="1" applyAlignment="1">
      <alignment horizontal="left" wrapText="1" indent="3"/>
    </xf>
    <xf numFmtId="0" fontId="0" fillId="0" borderId="0" xfId="0" applyFont="1" applyBorder="1" applyAlignment="1">
      <alignment horizontal="left" wrapText="1" indent="3"/>
    </xf>
    <xf numFmtId="0" fontId="0" fillId="0" borderId="0" xfId="0" applyFont="1" applyAlignment="1">
      <alignment horizontal="center" wrapText="1"/>
    </xf>
    <xf numFmtId="175" fontId="0" fillId="0" borderId="4" xfId="0" applyNumberFormat="1" applyFont="1" applyBorder="1" applyAlignment="1">
      <alignment horizontal="right" wrapText="1"/>
    </xf>
    <xf numFmtId="0" fontId="0" fillId="0" borderId="5" xfId="0" applyFont="1" applyBorder="1" applyAlignment="1">
      <alignment horizontal="left" wrapText="1" indent="3"/>
    </xf>
    <xf numFmtId="175" fontId="0" fillId="0" borderId="6" xfId="0" applyNumberFormat="1" applyFont="1" applyBorder="1" applyAlignment="1">
      <alignment horizontal="right" wrapText="1"/>
    </xf>
    <xf numFmtId="175" fontId="0" fillId="0" borderId="7" xfId="0" applyNumberFormat="1" applyFont="1" applyBorder="1" applyAlignment="1">
      <alignment horizontal="right" wrapText="1"/>
    </xf>
    <xf numFmtId="0" fontId="0" fillId="0" borderId="7" xfId="0" applyFont="1" applyBorder="1" applyAlignment="1">
      <alignment horizontal="left" wrapText="1" indent="3"/>
    </xf>
    <xf numFmtId="0" fontId="0" fillId="0" borderId="6" xfId="0" applyFont="1" applyBorder="1" applyAlignment="1">
      <alignment horizontal="left" wrapText="1"/>
    </xf>
    <xf numFmtId="0" fontId="0" fillId="0" borderId="6" xfId="0" applyFont="1" applyBorder="1" applyAlignment="1">
      <alignment horizontal="right" wrapText="1"/>
    </xf>
    <xf numFmtId="0" fontId="0" fillId="0" borderId="0" xfId="0" applyFont="1" applyBorder="1" applyAlignment="1">
      <alignment horizontal="left" indent="3"/>
    </xf>
    <xf numFmtId="0" fontId="0" fillId="0" borderId="8" xfId="0" applyFont="1" applyBorder="1" applyAlignment="1">
      <alignment horizontal="left" wrapText="1" indent="3"/>
    </xf>
    <xf numFmtId="0" fontId="0" fillId="0" borderId="9" xfId="0" applyFont="1" applyBorder="1" applyAlignment="1">
      <alignment horizontal="left" wrapText="1" indent="3"/>
    </xf>
    <xf numFmtId="175" fontId="0" fillId="0" borderId="9" xfId="0" applyNumberFormat="1" applyFont="1" applyBorder="1" applyAlignment="1">
      <alignment horizontal="left" wrapText="1" indent="3"/>
    </xf>
    <xf numFmtId="0" fontId="0" fillId="0" borderId="10" xfId="0" applyFont="1" applyBorder="1" applyAlignment="1">
      <alignment horizontal="left" wrapText="1" indent="3"/>
    </xf>
    <xf numFmtId="175" fontId="0" fillId="0" borderId="11" xfId="0" applyNumberFormat="1" applyFont="1" applyBorder="1" applyAlignment="1">
      <alignment horizontal="right" wrapText="1"/>
    </xf>
    <xf numFmtId="175" fontId="0" fillId="0" borderId="8" xfId="0" applyNumberFormat="1" applyFont="1" applyBorder="1" applyAlignment="1">
      <alignment horizontal="right" wrapText="1"/>
    </xf>
    <xf numFmtId="175" fontId="0" fillId="0" borderId="10" xfId="0" applyNumberFormat="1" applyFont="1" applyBorder="1" applyAlignment="1">
      <alignment horizontal="right" wrapText="1"/>
    </xf>
    <xf numFmtId="0" fontId="0" fillId="0" borderId="2" xfId="0" applyFont="1" applyBorder="1" applyAlignment="1">
      <alignment horizontal="center" wrapText="1"/>
    </xf>
    <xf numFmtId="0" fontId="0" fillId="0" borderId="2" xfId="0" applyFont="1" applyBorder="1" applyAlignment="1">
      <alignment horizontal="right" wrapText="1"/>
    </xf>
    <xf numFmtId="0" fontId="7" fillId="0" borderId="12" xfId="0" applyFont="1" applyBorder="1" applyAlignment="1">
      <alignment horizontal="right" wrapText="1"/>
    </xf>
    <xf numFmtId="0" fontId="7" fillId="0" borderId="4" xfId="0" applyFont="1" applyBorder="1" applyAlignment="1">
      <alignment horizontal="left" wrapText="1"/>
    </xf>
    <xf numFmtId="0" fontId="7" fillId="0" borderId="4" xfId="0" applyFont="1" applyBorder="1" applyAlignment="1">
      <alignment horizontal="right" wrapText="1"/>
    </xf>
    <xf numFmtId="0" fontId="7" fillId="0" borderId="7" xfId="0" applyFont="1" applyBorder="1" applyAlignment="1">
      <alignment horizontal="left" wrapText="1"/>
    </xf>
    <xf numFmtId="0" fontId="7" fillId="0" borderId="7" xfId="0" applyFont="1" applyBorder="1" applyAlignment="1">
      <alignment horizontal="right" wrapText="1"/>
    </xf>
    <xf numFmtId="0" fontId="7" fillId="0" borderId="6" xfId="0" applyFont="1" applyBorder="1" applyAlignment="1">
      <alignment horizontal="left" wrapText="1"/>
    </xf>
    <xf numFmtId="175" fontId="0" fillId="0" borderId="13" xfId="0" applyNumberFormat="1" applyFont="1" applyBorder="1" applyAlignment="1">
      <alignment horizontal="right" wrapText="1"/>
    </xf>
    <xf numFmtId="175" fontId="0" fillId="0" borderId="14" xfId="0" applyNumberFormat="1" applyFont="1" applyBorder="1" applyAlignment="1">
      <alignment horizontal="right" wrapText="1"/>
    </xf>
    <xf numFmtId="0" fontId="0" fillId="0" borderId="7" xfId="0" applyFont="1" applyBorder="1" applyAlignment="1">
      <alignment horizontal="left" wrapText="1"/>
    </xf>
    <xf numFmtId="0" fontId="0" fillId="0" borderId="7" xfId="0" applyFont="1" applyBorder="1" applyAlignment="1">
      <alignment horizontal="right" wrapText="1"/>
    </xf>
    <xf numFmtId="0" fontId="7" fillId="0" borderId="6" xfId="0" applyFont="1" applyBorder="1" applyAlignment="1">
      <alignment horizontal="right" wrapText="1"/>
    </xf>
    <xf numFmtId="0" fontId="0" fillId="0" borderId="1" xfId="0" applyFont="1" applyBorder="1" applyAlignment="1">
      <alignment horizontal="center" wrapText="1"/>
    </xf>
    <xf numFmtId="15" fontId="0" fillId="0" borderId="1" xfId="0" applyNumberFormat="1" applyFont="1" applyBorder="1" applyAlignment="1" quotePrefix="1">
      <alignment horizontal="center" wrapText="1"/>
    </xf>
    <xf numFmtId="0" fontId="0" fillId="0" borderId="0" xfId="0" applyFont="1" applyBorder="1" applyAlignment="1" quotePrefix="1">
      <alignment horizontal="left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/>
    </xf>
    <xf numFmtId="17" fontId="0" fillId="0" borderId="0" xfId="0" applyNumberFormat="1" applyFont="1" applyBorder="1" applyAlignment="1" quotePrefix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 quotePrefix="1">
      <alignment horizontal="right"/>
    </xf>
    <xf numFmtId="17" fontId="0" fillId="0" borderId="0" xfId="0" applyNumberFormat="1" applyFont="1" applyBorder="1" applyAlignment="1">
      <alignment horizontal="right"/>
    </xf>
    <xf numFmtId="0" fontId="0" fillId="0" borderId="1" xfId="0" applyFont="1" applyBorder="1" applyAlignment="1" quotePrefix="1">
      <alignment horizontal="center" wrapText="1"/>
    </xf>
    <xf numFmtId="0" fontId="0" fillId="0" borderId="6" xfId="0" applyFont="1" applyBorder="1" applyAlignment="1">
      <alignment horizontal="center" wrapText="1"/>
    </xf>
    <xf numFmtId="0" fontId="0" fillId="0" borderId="7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0" fillId="0" borderId="15" xfId="21" applyFont="1" applyFill="1" applyBorder="1" applyAlignment="1">
      <alignment horizontal="left"/>
      <protection/>
    </xf>
    <xf numFmtId="175" fontId="0" fillId="0" borderId="16" xfId="0" applyNumberFormat="1" applyFont="1" applyBorder="1" applyAlignment="1">
      <alignment horizontal="right" wrapText="1"/>
    </xf>
    <xf numFmtId="0" fontId="5" fillId="0" borderId="3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7" fillId="0" borderId="17" xfId="0" applyFont="1" applyBorder="1" applyAlignment="1">
      <alignment horizontal="right" wrapText="1"/>
    </xf>
    <xf numFmtId="0" fontId="7" fillId="0" borderId="12" xfId="0" applyFont="1" applyBorder="1" applyAlignment="1">
      <alignment horizontal="right" wrapText="1"/>
    </xf>
    <xf numFmtId="0" fontId="5" fillId="0" borderId="18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5" fillId="0" borderId="19" xfId="0" applyFont="1" applyBorder="1" applyAlignment="1">
      <alignment horizontal="left" wrapText="1"/>
    </xf>
    <xf numFmtId="0" fontId="5" fillId="0" borderId="18" xfId="0" applyFont="1" applyBorder="1" applyAlignment="1">
      <alignment horizontal="right" wrapText="1"/>
    </xf>
    <xf numFmtId="0" fontId="5" fillId="0" borderId="1" xfId="0" applyFont="1" applyBorder="1" applyAlignment="1">
      <alignment horizontal="right" wrapText="1"/>
    </xf>
    <xf numFmtId="0" fontId="5" fillId="0" borderId="19" xfId="0" applyFont="1" applyBorder="1" applyAlignment="1">
      <alignment horizontal="right" wrapText="1"/>
    </xf>
    <xf numFmtId="0" fontId="7" fillId="0" borderId="17" xfId="0" applyFont="1" applyBorder="1" applyAlignment="1">
      <alignment horizontal="left" wrapText="1"/>
    </xf>
    <xf numFmtId="0" fontId="7" fillId="0" borderId="12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5" fillId="0" borderId="3" xfId="0" applyFont="1" applyBorder="1" applyAlignment="1">
      <alignment horizontal="right" wrapText="1"/>
    </xf>
    <xf numFmtId="0" fontId="5" fillId="0" borderId="0" xfId="0" applyFont="1" applyBorder="1" applyAlignment="1">
      <alignment horizontal="right" wrapText="1"/>
    </xf>
    <xf numFmtId="0" fontId="5" fillId="0" borderId="5" xfId="0" applyFont="1" applyBorder="1" applyAlignment="1">
      <alignment horizontal="right" wrapText="1"/>
    </xf>
    <xf numFmtId="0" fontId="7" fillId="0" borderId="8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8" xfId="0" applyFont="1" applyBorder="1" applyAlignment="1">
      <alignment horizontal="right" wrapText="1"/>
    </xf>
    <xf numFmtId="0" fontId="7" fillId="0" borderId="10" xfId="0" applyFont="1" applyBorder="1" applyAlignment="1">
      <alignment horizontal="right" wrapText="1"/>
    </xf>
    <xf numFmtId="0" fontId="5" fillId="0" borderId="17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left" wrapText="1"/>
    </xf>
    <xf numFmtId="0" fontId="0" fillId="0" borderId="2" xfId="0" applyFont="1" applyBorder="1" applyAlignment="1">
      <alignment horizontal="left" wrapText="1"/>
    </xf>
    <xf numFmtId="0" fontId="0" fillId="0" borderId="2" xfId="0" applyFont="1" applyBorder="1" applyAlignment="1">
      <alignment horizontal="right" wrapText="1"/>
    </xf>
    <xf numFmtId="0" fontId="0" fillId="0" borderId="4" xfId="0" applyFont="1" applyBorder="1" applyAlignment="1">
      <alignment horizontal="right" wrapText="1"/>
    </xf>
    <xf numFmtId="0" fontId="0" fillId="0" borderId="3" xfId="0" applyFont="1" applyBorder="1" applyAlignment="1">
      <alignment horizontal="left" wrapText="1"/>
    </xf>
    <xf numFmtId="0" fontId="0" fillId="0" borderId="5" xfId="0" applyFont="1" applyBorder="1" applyAlignment="1">
      <alignment horizontal="left" wrapText="1"/>
    </xf>
    <xf numFmtId="0" fontId="0" fillId="0" borderId="3" xfId="0" applyFont="1" applyBorder="1" applyAlignment="1">
      <alignment horizontal="right" wrapText="1"/>
    </xf>
    <xf numFmtId="0" fontId="0" fillId="0" borderId="5" xfId="0" applyFont="1" applyBorder="1" applyAlignment="1">
      <alignment horizontal="right" wrapText="1"/>
    </xf>
    <xf numFmtId="0" fontId="0" fillId="0" borderId="17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7" xfId="0" applyFont="1" applyBorder="1" applyAlignment="1">
      <alignment horizontal="right" wrapText="1"/>
    </xf>
    <xf numFmtId="0" fontId="0" fillId="0" borderId="12" xfId="0" applyFont="1" applyBorder="1" applyAlignment="1">
      <alignment horizontal="right" wrapText="1"/>
    </xf>
    <xf numFmtId="0" fontId="0" fillId="0" borderId="8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8" xfId="0" applyFont="1" applyBorder="1" applyAlignment="1">
      <alignment horizontal="right" wrapText="1"/>
    </xf>
    <xf numFmtId="0" fontId="0" fillId="0" borderId="10" xfId="0" applyFont="1" applyBorder="1" applyAlignment="1">
      <alignment horizontal="right" wrapText="1"/>
    </xf>
    <xf numFmtId="0" fontId="0" fillId="0" borderId="10" xfId="0" applyFont="1" applyBorder="1" applyAlignment="1">
      <alignment horizontal="center" wrapText="1"/>
    </xf>
    <xf numFmtId="0" fontId="0" fillId="0" borderId="5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0" fillId="0" borderId="7" xfId="0" applyFont="1" applyBorder="1" applyAlignment="1">
      <alignment horizontal="center" wrapText="1"/>
    </xf>
    <xf numFmtId="0" fontId="0" fillId="0" borderId="6" xfId="0" applyFont="1" applyBorder="1" applyAlignment="1">
      <alignment horizontal="center" wrapText="1"/>
    </xf>
    <xf numFmtId="14" fontId="6" fillId="0" borderId="3" xfId="0" applyNumberFormat="1" applyFont="1" applyBorder="1" applyAlignment="1">
      <alignment horizontal="center" vertical="center" wrapText="1"/>
    </xf>
    <xf numFmtId="14" fontId="6" fillId="0" borderId="0" xfId="0" applyNumberFormat="1" applyFont="1" applyBorder="1" applyAlignment="1">
      <alignment horizontal="center" vertical="center" wrapText="1"/>
    </xf>
    <xf numFmtId="14" fontId="6" fillId="0" borderId="5" xfId="0" applyNumberFormat="1" applyFont="1" applyBorder="1" applyAlignment="1">
      <alignment horizontal="center" vertical="center" wrapText="1"/>
    </xf>
    <xf numFmtId="14" fontId="6" fillId="0" borderId="17" xfId="0" applyNumberFormat="1" applyFont="1" applyBorder="1" applyAlignment="1">
      <alignment horizontal="center" vertical="center" wrapText="1"/>
    </xf>
    <xf numFmtId="14" fontId="6" fillId="0" borderId="14" xfId="0" applyNumberFormat="1" applyFont="1" applyBorder="1" applyAlignment="1">
      <alignment horizontal="center" vertical="center" wrapText="1"/>
    </xf>
    <xf numFmtId="14" fontId="6" fillId="0" borderId="12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8" xfId="0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3" xfId="0" applyBorder="1" applyAlignment="1">
      <alignment/>
    </xf>
    <xf numFmtId="0" fontId="0" fillId="0" borderId="0" xfId="0" applyAlignment="1">
      <alignment/>
    </xf>
    <xf numFmtId="0" fontId="0" fillId="0" borderId="5" xfId="0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6" fillId="0" borderId="3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6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0" fillId="0" borderId="17" xfId="0" applyBorder="1" applyAlignment="1" quotePrefix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1</xdr:row>
      <xdr:rowOff>95250</xdr:rowOff>
    </xdr:from>
    <xdr:to>
      <xdr:col>2</xdr:col>
      <xdr:colOff>1695450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342900"/>
          <a:ext cx="16192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5"/>
  <sheetViews>
    <sheetView tabSelected="1" workbookViewId="0" topLeftCell="A1">
      <selection activeCell="P20" sqref="P20"/>
    </sheetView>
  </sheetViews>
  <sheetFormatPr defaultColWidth="9.140625" defaultRowHeight="12.75"/>
  <cols>
    <col min="1" max="2" width="1.1484375" style="1" customWidth="1"/>
    <col min="3" max="3" width="30.28125" style="1" customWidth="1"/>
    <col min="4" max="14" width="16.140625" style="1" customWidth="1"/>
    <col min="15" max="15" width="13.57421875" style="1" customWidth="1"/>
    <col min="16" max="16" width="16.140625" style="1" customWidth="1"/>
    <col min="17" max="17" width="34.00390625" style="1" customWidth="1"/>
    <col min="18" max="18" width="2.140625" style="1" customWidth="1"/>
    <col min="19" max="19" width="2.00390625" style="1" customWidth="1"/>
    <col min="20" max="16384" width="9.140625" style="1" customWidth="1"/>
  </cols>
  <sheetData>
    <row r="1" spans="1:19" ht="19.5" customHeight="1">
      <c r="A1" s="107"/>
      <c r="B1" s="108"/>
      <c r="C1" s="109"/>
      <c r="D1" s="119" t="s">
        <v>53</v>
      </c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6"/>
      <c r="Q1" s="119" t="s">
        <v>55</v>
      </c>
      <c r="R1" s="120"/>
      <c r="S1" s="121"/>
    </row>
    <row r="2" spans="1:19" ht="19.5" customHeight="1">
      <c r="A2" s="110"/>
      <c r="B2" s="111"/>
      <c r="C2" s="112"/>
      <c r="D2" s="116" t="s">
        <v>22</v>
      </c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8"/>
      <c r="Q2" s="122"/>
      <c r="R2" s="123"/>
      <c r="S2" s="124"/>
    </row>
    <row r="3" spans="1:19" ht="19.5" customHeight="1">
      <c r="A3" s="110"/>
      <c r="B3" s="111"/>
      <c r="C3" s="112"/>
      <c r="D3" s="127" t="s">
        <v>74</v>
      </c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4"/>
      <c r="Q3" s="122"/>
      <c r="R3" s="123"/>
      <c r="S3" s="124"/>
    </row>
    <row r="4" spans="1:19" ht="15.75" customHeight="1">
      <c r="A4" s="110"/>
      <c r="B4" s="111"/>
      <c r="C4" s="112"/>
      <c r="D4" s="128" t="s">
        <v>26</v>
      </c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30"/>
      <c r="Q4" s="122"/>
      <c r="R4" s="123"/>
      <c r="S4" s="124"/>
    </row>
    <row r="5" spans="1:19" ht="12.75">
      <c r="A5" s="110"/>
      <c r="B5" s="111"/>
      <c r="C5" s="112"/>
      <c r="D5" s="91" t="s">
        <v>58</v>
      </c>
      <c r="E5" s="95" t="str">
        <f>" Nov 2004"</f>
        <v> Nov 2004</v>
      </c>
      <c r="F5" s="95" t="s">
        <v>59</v>
      </c>
      <c r="G5" s="95" t="str">
        <f>" Jan 2005"</f>
        <v> Jan 2005</v>
      </c>
      <c r="H5" s="95" t="str">
        <f>" Feb 2005"</f>
        <v> Feb 2005</v>
      </c>
      <c r="I5" s="95" t="s">
        <v>61</v>
      </c>
      <c r="J5" s="95" t="str">
        <f>" Apr 2005"</f>
        <v> Apr 2005</v>
      </c>
      <c r="K5" s="95" t="s">
        <v>63</v>
      </c>
      <c r="L5" s="95" t="str">
        <f>" Jun 2005"</f>
        <v> Jun 2005</v>
      </c>
      <c r="M5" s="95" t="str">
        <f>" Jul 2005"</f>
        <v> Jul 2005</v>
      </c>
      <c r="N5" s="95" t="str">
        <f>" Aug 2005"</f>
        <v> Aug 2005</v>
      </c>
      <c r="O5" s="95" t="str">
        <f>" Sep 2005"</f>
        <v> Sep 2005</v>
      </c>
      <c r="P5" s="49" t="s">
        <v>27</v>
      </c>
      <c r="Q5" s="98">
        <v>38679</v>
      </c>
      <c r="R5" s="99"/>
      <c r="S5" s="100"/>
    </row>
    <row r="6" spans="1:19" ht="12.75">
      <c r="A6" s="110"/>
      <c r="B6" s="111"/>
      <c r="C6" s="112"/>
      <c r="D6" s="92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48" t="s">
        <v>28</v>
      </c>
      <c r="Q6" s="98"/>
      <c r="R6" s="99"/>
      <c r="S6" s="100"/>
    </row>
    <row r="7" spans="1:19" ht="25.5">
      <c r="A7" s="113"/>
      <c r="B7" s="114"/>
      <c r="C7" s="115"/>
      <c r="D7" s="93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47" t="s">
        <v>56</v>
      </c>
      <c r="Q7" s="101"/>
      <c r="R7" s="102"/>
      <c r="S7" s="103"/>
    </row>
    <row r="8" spans="1:19" ht="12.7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</row>
    <row r="9" spans="1:19" s="2" customFormat="1" ht="15" customHeight="1">
      <c r="A9" s="104"/>
      <c r="B9" s="105"/>
      <c r="C9" s="106"/>
      <c r="D9" s="24" t="s">
        <v>57</v>
      </c>
      <c r="E9" s="24" t="str">
        <f>"1 Nov 2004"</f>
        <v>1 Nov 2004</v>
      </c>
      <c r="F9" s="24" t="s">
        <v>60</v>
      </c>
      <c r="G9" s="24" t="str">
        <f>"1 Jan 2005"</f>
        <v>1 Jan 2005</v>
      </c>
      <c r="H9" s="24" t="str">
        <f>"1 Feb 2005"</f>
        <v>1 Feb 2005</v>
      </c>
      <c r="I9" s="24" t="s">
        <v>62</v>
      </c>
      <c r="J9" s="24" t="str">
        <f>"1 Apr 2005"</f>
        <v>1 Apr 2005</v>
      </c>
      <c r="K9" s="24" t="s">
        <v>64</v>
      </c>
      <c r="L9" s="24" t="str">
        <f>"1 Jun 2005"</f>
        <v>1 Jun 2005</v>
      </c>
      <c r="M9" s="24" t="str">
        <f>"1 Jul 2005"</f>
        <v>1 Jul 2005</v>
      </c>
      <c r="N9" s="24" t="str">
        <f>"1 Aug 2005"</f>
        <v>1 Aug 2005</v>
      </c>
      <c r="O9" s="24" t="str">
        <f>"1 Sep 2005"</f>
        <v>1 Sep 2005</v>
      </c>
      <c r="P9" s="24" t="s">
        <v>57</v>
      </c>
      <c r="Q9" s="104"/>
      <c r="R9" s="105"/>
      <c r="S9" s="106"/>
    </row>
    <row r="10" spans="1:19" s="2" customFormat="1" ht="15" customHeight="1">
      <c r="A10" s="52" t="s">
        <v>16</v>
      </c>
      <c r="B10" s="53"/>
      <c r="C10" s="64"/>
      <c r="D10" s="5">
        <v>10.5</v>
      </c>
      <c r="E10" s="5">
        <v>27.1</v>
      </c>
      <c r="F10" s="5">
        <v>34.1</v>
      </c>
      <c r="G10" s="5">
        <v>31.9</v>
      </c>
      <c r="H10" s="5">
        <v>29.5</v>
      </c>
      <c r="I10" s="5">
        <v>26.8</v>
      </c>
      <c r="J10" s="5">
        <v>25</v>
      </c>
      <c r="K10" s="5">
        <v>22.8</v>
      </c>
      <c r="L10" s="5">
        <v>20.1</v>
      </c>
      <c r="M10" s="5">
        <v>17.6</v>
      </c>
      <c r="N10" s="5">
        <v>15.3</v>
      </c>
      <c r="O10" s="5">
        <f>N34</f>
        <v>12.9</v>
      </c>
      <c r="P10" s="25">
        <v>10.5</v>
      </c>
      <c r="Q10" s="65" t="s">
        <v>29</v>
      </c>
      <c r="R10" s="66"/>
      <c r="S10" s="67"/>
    </row>
    <row r="11" spans="1:19" s="2" customFormat="1" ht="39" customHeight="1">
      <c r="A11" s="6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8" t="s">
        <v>75</v>
      </c>
      <c r="Q11" s="94"/>
      <c r="R11" s="94"/>
      <c r="S11" s="92"/>
    </row>
    <row r="12" spans="1:19" s="2" customFormat="1" ht="15" customHeight="1">
      <c r="A12" s="52" t="s">
        <v>17</v>
      </c>
      <c r="B12" s="53"/>
      <c r="C12" s="64"/>
      <c r="D12" s="5">
        <f>D13+D14</f>
        <v>18.9</v>
      </c>
      <c r="E12" s="5">
        <f aca="true" t="shared" si="0" ref="E12:O12">SUM(E13:E14)</f>
        <v>12.3</v>
      </c>
      <c r="F12" s="5">
        <f t="shared" si="0"/>
        <v>0.2</v>
      </c>
      <c r="G12" s="5">
        <f t="shared" si="0"/>
        <v>0.1</v>
      </c>
      <c r="H12" s="5">
        <f t="shared" si="0"/>
        <v>0</v>
      </c>
      <c r="I12" s="5">
        <f t="shared" si="0"/>
        <v>0</v>
      </c>
      <c r="J12" s="5">
        <f>J14+J13</f>
        <v>0</v>
      </c>
      <c r="K12" s="5">
        <f t="shared" si="0"/>
        <v>0</v>
      </c>
      <c r="L12" s="5">
        <f t="shared" si="0"/>
        <v>0</v>
      </c>
      <c r="M12" s="5">
        <f t="shared" si="0"/>
        <v>0</v>
      </c>
      <c r="N12" s="5">
        <f t="shared" si="0"/>
        <v>0</v>
      </c>
      <c r="O12" s="5">
        <f t="shared" si="0"/>
        <v>0</v>
      </c>
      <c r="P12" s="5">
        <f>P13+P14</f>
        <v>31.5</v>
      </c>
      <c r="Q12" s="65" t="s">
        <v>30</v>
      </c>
      <c r="R12" s="66"/>
      <c r="S12" s="67"/>
    </row>
    <row r="13" spans="1:19" s="2" customFormat="1" ht="15" customHeight="1">
      <c r="A13" s="6"/>
      <c r="B13" s="68" t="s">
        <v>51</v>
      </c>
      <c r="C13" s="69"/>
      <c r="D13" s="9">
        <v>18.9</v>
      </c>
      <c r="E13" s="9">
        <v>12.3</v>
      </c>
      <c r="F13" s="9">
        <v>0.2</v>
      </c>
      <c r="G13" s="9">
        <v>0.1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12">
        <f>SUM(D13:O13)</f>
        <v>31.5</v>
      </c>
      <c r="Q13" s="70" t="s">
        <v>54</v>
      </c>
      <c r="R13" s="71"/>
      <c r="S13" s="10"/>
    </row>
    <row r="14" spans="1:19" s="2" customFormat="1" ht="15" customHeight="1">
      <c r="A14" s="6"/>
      <c r="B14" s="62" t="s">
        <v>0</v>
      </c>
      <c r="C14" s="63"/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f>SUM(D14:O14)</f>
        <v>0</v>
      </c>
      <c r="Q14" s="54" t="s">
        <v>1</v>
      </c>
      <c r="R14" s="55"/>
      <c r="S14" s="10"/>
    </row>
    <row r="15" spans="1:19" s="2" customFormat="1" ht="8.25" customHeight="1">
      <c r="A15" s="6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10"/>
    </row>
    <row r="16" spans="1:19" s="2" customFormat="1" ht="15" customHeight="1">
      <c r="A16" s="52" t="s">
        <v>18</v>
      </c>
      <c r="B16" s="53"/>
      <c r="C16" s="64"/>
      <c r="D16" s="5">
        <f aca="true" t="shared" si="1" ref="D16:P16">D17+D21+D22+D23</f>
        <v>2.4</v>
      </c>
      <c r="E16" s="5">
        <f t="shared" si="1"/>
        <v>5.300000000000001</v>
      </c>
      <c r="F16" s="5">
        <f t="shared" si="1"/>
        <v>2.6</v>
      </c>
      <c r="G16" s="5">
        <f t="shared" si="1"/>
        <v>2.4</v>
      </c>
      <c r="H16" s="5">
        <f t="shared" si="1"/>
        <v>2.6999999999999997</v>
      </c>
      <c r="I16" s="5">
        <f t="shared" si="1"/>
        <v>1.8</v>
      </c>
      <c r="J16" s="5">
        <f t="shared" si="1"/>
        <v>2.2</v>
      </c>
      <c r="K16" s="5">
        <f t="shared" si="1"/>
        <v>2.7</v>
      </c>
      <c r="L16" s="5">
        <f t="shared" si="1"/>
        <v>2.5</v>
      </c>
      <c r="M16" s="5">
        <f t="shared" si="1"/>
        <v>2.3</v>
      </c>
      <c r="N16" s="5">
        <f t="shared" si="1"/>
        <v>2.4</v>
      </c>
      <c r="O16" s="5">
        <f t="shared" si="1"/>
        <v>2.2</v>
      </c>
      <c r="P16" s="5">
        <f t="shared" si="1"/>
        <v>31.5</v>
      </c>
      <c r="Q16" s="65" t="s">
        <v>31</v>
      </c>
      <c r="R16" s="66"/>
      <c r="S16" s="67"/>
    </row>
    <row r="17" spans="1:19" s="2" customFormat="1" ht="15" customHeight="1">
      <c r="A17" s="6"/>
      <c r="B17" s="87" t="s">
        <v>23</v>
      </c>
      <c r="C17" s="88"/>
      <c r="D17" s="9">
        <f>D18+D19+D20</f>
        <v>2.3</v>
      </c>
      <c r="E17" s="9">
        <f aca="true" t="shared" si="2" ref="E17:P17">E18+E19+E20</f>
        <v>5.300000000000001</v>
      </c>
      <c r="F17" s="9">
        <f t="shared" si="2"/>
        <v>2.6</v>
      </c>
      <c r="G17" s="9">
        <f t="shared" si="2"/>
        <v>2.4</v>
      </c>
      <c r="H17" s="9">
        <f t="shared" si="2"/>
        <v>2.6999999999999997</v>
      </c>
      <c r="I17" s="9">
        <f t="shared" si="2"/>
        <v>1.8</v>
      </c>
      <c r="J17" s="9">
        <f t="shared" si="2"/>
        <v>2.2</v>
      </c>
      <c r="K17" s="9">
        <f t="shared" si="2"/>
        <v>2.7</v>
      </c>
      <c r="L17" s="9">
        <f t="shared" si="2"/>
        <v>2.5</v>
      </c>
      <c r="M17" s="9">
        <f t="shared" si="2"/>
        <v>2.3</v>
      </c>
      <c r="N17" s="9">
        <f t="shared" si="2"/>
        <v>2.4</v>
      </c>
      <c r="O17" s="9">
        <f t="shared" si="2"/>
        <v>2.2</v>
      </c>
      <c r="P17" s="51">
        <f t="shared" si="2"/>
        <v>31.4</v>
      </c>
      <c r="Q17" s="89" t="s">
        <v>32</v>
      </c>
      <c r="R17" s="90"/>
      <c r="S17" s="10"/>
    </row>
    <row r="18" spans="1:19" s="2" customFormat="1" ht="15" customHeight="1">
      <c r="A18" s="6"/>
      <c r="B18" s="13"/>
      <c r="C18" s="27" t="s">
        <v>33</v>
      </c>
      <c r="D18" s="9">
        <v>0</v>
      </c>
      <c r="E18" s="9">
        <v>0</v>
      </c>
      <c r="F18" s="9">
        <v>0</v>
      </c>
      <c r="G18" s="22">
        <v>0</v>
      </c>
      <c r="H18" s="21">
        <v>0</v>
      </c>
      <c r="I18" s="23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12">
        <f aca="true" t="shared" si="3" ref="P18:P23">SUM(D18:O18)</f>
        <v>0</v>
      </c>
      <c r="Q18" s="28" t="s">
        <v>2</v>
      </c>
      <c r="R18" s="13"/>
      <c r="S18" s="10"/>
    </row>
    <row r="19" spans="1:19" s="2" customFormat="1" ht="15" customHeight="1">
      <c r="A19" s="6"/>
      <c r="B19" s="13"/>
      <c r="C19" s="29" t="s">
        <v>34</v>
      </c>
      <c r="D19" s="12">
        <v>0.3</v>
      </c>
      <c r="E19" s="12">
        <v>0.4</v>
      </c>
      <c r="F19" s="12">
        <v>0.4</v>
      </c>
      <c r="G19" s="12">
        <v>0.4</v>
      </c>
      <c r="H19" s="12">
        <v>0.4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f t="shared" si="3"/>
        <v>1.9</v>
      </c>
      <c r="Q19" s="30" t="s">
        <v>24</v>
      </c>
      <c r="R19" s="13"/>
      <c r="S19" s="10"/>
    </row>
    <row r="20" spans="1:19" s="2" customFormat="1" ht="15" customHeight="1">
      <c r="A20" s="6"/>
      <c r="B20" s="13"/>
      <c r="C20" s="31" t="s">
        <v>35</v>
      </c>
      <c r="D20" s="11">
        <v>2</v>
      </c>
      <c r="E20" s="11">
        <v>4.9</v>
      </c>
      <c r="F20" s="11">
        <v>2.2</v>
      </c>
      <c r="G20" s="11">
        <v>2</v>
      </c>
      <c r="H20" s="11">
        <v>2.3</v>
      </c>
      <c r="I20" s="11">
        <v>1.8</v>
      </c>
      <c r="J20" s="11">
        <v>2.2</v>
      </c>
      <c r="K20" s="11">
        <v>2.7</v>
      </c>
      <c r="L20" s="11">
        <v>2.5</v>
      </c>
      <c r="M20" s="11">
        <v>2.3</v>
      </c>
      <c r="N20" s="11">
        <v>2.4</v>
      </c>
      <c r="O20" s="11">
        <v>2.2</v>
      </c>
      <c r="P20" s="32">
        <f>SUM(D20:O20)</f>
        <v>29.5</v>
      </c>
      <c r="Q20" s="26" t="s">
        <v>36</v>
      </c>
      <c r="R20" s="13"/>
      <c r="S20" s="10"/>
    </row>
    <row r="21" spans="1:19" s="2" customFormat="1" ht="15" customHeight="1">
      <c r="A21" s="6"/>
      <c r="B21" s="79" t="s">
        <v>3</v>
      </c>
      <c r="C21" s="80"/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f t="shared" si="3"/>
        <v>0</v>
      </c>
      <c r="Q21" s="81" t="s">
        <v>37</v>
      </c>
      <c r="R21" s="82"/>
      <c r="S21" s="10"/>
    </row>
    <row r="22" spans="1:19" s="2" customFormat="1" ht="15" customHeight="1">
      <c r="A22" s="6"/>
      <c r="B22" s="79" t="s">
        <v>4</v>
      </c>
      <c r="C22" s="80"/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f t="shared" si="3"/>
        <v>0</v>
      </c>
      <c r="Q22" s="81" t="s">
        <v>38</v>
      </c>
      <c r="R22" s="82"/>
      <c r="S22" s="10"/>
    </row>
    <row r="23" spans="1:19" s="2" customFormat="1" ht="15" customHeight="1">
      <c r="A23" s="6"/>
      <c r="B23" s="83" t="s">
        <v>39</v>
      </c>
      <c r="C23" s="84"/>
      <c r="D23" s="11">
        <v>0.1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f t="shared" si="3"/>
        <v>0.1</v>
      </c>
      <c r="Q23" s="85" t="s">
        <v>25</v>
      </c>
      <c r="R23" s="86"/>
      <c r="S23" s="10"/>
    </row>
    <row r="24" spans="1:19" s="2" customFormat="1" ht="8.25" customHeight="1">
      <c r="A24" s="6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10"/>
    </row>
    <row r="25" spans="1:19" s="2" customFormat="1" ht="15" customHeight="1">
      <c r="A25" s="52" t="s">
        <v>50</v>
      </c>
      <c r="B25" s="53"/>
      <c r="C25" s="5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66" t="s">
        <v>52</v>
      </c>
      <c r="R25" s="66"/>
      <c r="S25" s="67"/>
    </row>
    <row r="26" spans="1:19" s="2" customFormat="1" ht="15" customHeight="1">
      <c r="A26" s="6"/>
      <c r="B26" s="75" t="s">
        <v>40</v>
      </c>
      <c r="C26" s="76"/>
      <c r="D26" s="5">
        <f aca="true" t="shared" si="4" ref="D26:O26">SUM(D27:D28)</f>
        <v>0</v>
      </c>
      <c r="E26" s="5">
        <f t="shared" si="4"/>
        <v>0</v>
      </c>
      <c r="F26" s="5">
        <f t="shared" si="4"/>
        <v>0</v>
      </c>
      <c r="G26" s="5">
        <f t="shared" si="4"/>
        <v>0</v>
      </c>
      <c r="H26" s="5">
        <f t="shared" si="4"/>
        <v>0</v>
      </c>
      <c r="I26" s="5">
        <f t="shared" si="4"/>
        <v>0</v>
      </c>
      <c r="J26" s="5">
        <f t="shared" si="4"/>
        <v>0</v>
      </c>
      <c r="K26" s="5">
        <f t="shared" si="4"/>
        <v>0</v>
      </c>
      <c r="L26" s="5">
        <f t="shared" si="4"/>
        <v>0</v>
      </c>
      <c r="M26" s="5">
        <f t="shared" si="4"/>
        <v>0</v>
      </c>
      <c r="N26" s="5">
        <f t="shared" si="4"/>
        <v>0</v>
      </c>
      <c r="O26" s="5">
        <f t="shared" si="4"/>
        <v>0</v>
      </c>
      <c r="P26" s="5">
        <f>P27+P28</f>
        <v>0</v>
      </c>
      <c r="Q26" s="77" t="s">
        <v>41</v>
      </c>
      <c r="R26" s="78"/>
      <c r="S26" s="10"/>
    </row>
    <row r="27" spans="1:19" s="2" customFormat="1" ht="15" customHeight="1">
      <c r="A27" s="6"/>
      <c r="B27" s="34"/>
      <c r="C27" s="27" t="s">
        <v>19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12">
        <f>SUM(D27:O27)</f>
        <v>0</v>
      </c>
      <c r="Q27" s="28" t="s">
        <v>12</v>
      </c>
      <c r="R27" s="35"/>
      <c r="S27" s="10"/>
    </row>
    <row r="28" spans="1:40" s="2" customFormat="1" ht="15" customHeight="1">
      <c r="A28" s="6"/>
      <c r="B28" s="14"/>
      <c r="C28" s="31" t="s">
        <v>11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f>SUM(D28:O28)</f>
        <v>0</v>
      </c>
      <c r="Q28" s="36" t="s">
        <v>13</v>
      </c>
      <c r="R28" s="15"/>
      <c r="S28" s="10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</row>
    <row r="29" spans="1:19" s="2" customFormat="1" ht="6.75" customHeight="1">
      <c r="A29" s="6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10"/>
    </row>
    <row r="30" spans="1:19" s="2" customFormat="1" ht="15" customHeight="1">
      <c r="A30" s="52" t="s">
        <v>5</v>
      </c>
      <c r="B30" s="53"/>
      <c r="C30" s="64"/>
      <c r="D30" s="5">
        <f>D31+D32</f>
        <v>-0.1</v>
      </c>
      <c r="E30" s="5">
        <f aca="true" t="shared" si="5" ref="E30:O30">SUM(E31:E32)</f>
        <v>0</v>
      </c>
      <c r="F30" s="5">
        <f t="shared" si="5"/>
        <v>-0.2</v>
      </c>
      <c r="G30" s="5">
        <f t="shared" si="5"/>
        <v>0.1</v>
      </c>
      <c r="H30" s="5">
        <f t="shared" si="5"/>
        <v>0</v>
      </c>
      <c r="I30" s="5">
        <f t="shared" si="5"/>
        <v>0</v>
      </c>
      <c r="J30" s="5">
        <f t="shared" si="5"/>
        <v>0</v>
      </c>
      <c r="K30" s="5">
        <f t="shared" si="5"/>
        <v>0</v>
      </c>
      <c r="L30" s="5">
        <f t="shared" si="5"/>
        <v>0</v>
      </c>
      <c r="M30" s="5">
        <v>0</v>
      </c>
      <c r="N30" s="5">
        <f t="shared" si="5"/>
        <v>0</v>
      </c>
      <c r="O30" s="5">
        <f t="shared" si="5"/>
        <v>0</v>
      </c>
      <c r="P30" s="5">
        <f>P31+P32</f>
        <v>-0.20000000000000004</v>
      </c>
      <c r="Q30" s="65" t="s">
        <v>42</v>
      </c>
      <c r="R30" s="66"/>
      <c r="S30" s="67"/>
    </row>
    <row r="31" spans="1:19" s="2" customFormat="1" ht="15" customHeight="1">
      <c r="A31" s="6"/>
      <c r="B31" s="68" t="s">
        <v>20</v>
      </c>
      <c r="C31" s="69"/>
      <c r="D31" s="9">
        <v>0</v>
      </c>
      <c r="E31" s="9">
        <v>0</v>
      </c>
      <c r="F31" s="9">
        <v>0</v>
      </c>
      <c r="G31" s="9">
        <v>0.1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12">
        <f>SUM(D31:O31)</f>
        <v>0.1</v>
      </c>
      <c r="Q31" s="70" t="s">
        <v>21</v>
      </c>
      <c r="R31" s="71"/>
      <c r="S31" s="10"/>
    </row>
    <row r="32" spans="1:19" s="2" customFormat="1" ht="15" customHeight="1">
      <c r="A32" s="6">
        <v>0</v>
      </c>
      <c r="B32" s="62" t="s">
        <v>43</v>
      </c>
      <c r="C32" s="63"/>
      <c r="D32" s="11">
        <v>-0.1</v>
      </c>
      <c r="E32" s="11">
        <v>0</v>
      </c>
      <c r="F32" s="11">
        <v>-0.2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f>SUM(D32:O32)</f>
        <v>-0.30000000000000004</v>
      </c>
      <c r="Q32" s="54" t="s">
        <v>44</v>
      </c>
      <c r="R32" s="55"/>
      <c r="S32" s="10"/>
    </row>
    <row r="33" spans="1:19" s="2" customFormat="1" ht="15" customHeight="1">
      <c r="A33" s="72"/>
      <c r="B33" s="73"/>
      <c r="C33" s="73"/>
      <c r="D33" s="37" t="s">
        <v>65</v>
      </c>
      <c r="E33" s="37" t="str">
        <f>"30 Nov 2004"</f>
        <v>30 Nov 2004</v>
      </c>
      <c r="F33" s="37" t="s">
        <v>66</v>
      </c>
      <c r="G33" s="37" t="str">
        <f>"31 Jan 2005"</f>
        <v>31 Jan 2005</v>
      </c>
      <c r="H33" s="37" t="str">
        <f>"28 Feb 2005"</f>
        <v>28 Feb 2005</v>
      </c>
      <c r="I33" s="37" t="s">
        <v>67</v>
      </c>
      <c r="J33" s="37" t="str">
        <f>"30 Apr 2005"</f>
        <v>30 Apr 2005</v>
      </c>
      <c r="K33" s="46" t="s">
        <v>68</v>
      </c>
      <c r="L33" s="37" t="str">
        <f>"30 Jun 2005"</f>
        <v>30 Jun 2005</v>
      </c>
      <c r="M33" s="37" t="str">
        <f>"31 Jul 2005"</f>
        <v>31 Jul 2005</v>
      </c>
      <c r="N33" s="37" t="str">
        <f>"31 Aug 2005"</f>
        <v>31 Aug 2005</v>
      </c>
      <c r="O33" s="37" t="str">
        <f>"30 Sep 2005"</f>
        <v>30 Sep 2005</v>
      </c>
      <c r="P33" s="38" t="s">
        <v>69</v>
      </c>
      <c r="Q33" s="73"/>
      <c r="R33" s="73"/>
      <c r="S33" s="74"/>
    </row>
    <row r="34" spans="1:19" s="2" customFormat="1" ht="15" customHeight="1">
      <c r="A34" s="56" t="s">
        <v>15</v>
      </c>
      <c r="B34" s="57"/>
      <c r="C34" s="58"/>
      <c r="D34" s="5">
        <f>SUM(D10+D12-D16-D26-D30)</f>
        <v>27.1</v>
      </c>
      <c r="E34" s="5">
        <f aca="true" t="shared" si="6" ref="E34:P34">E10+E12-E16-E26-E30</f>
        <v>34.10000000000001</v>
      </c>
      <c r="F34" s="5">
        <f t="shared" si="6"/>
        <v>31.900000000000002</v>
      </c>
      <c r="G34" s="5">
        <f t="shared" si="6"/>
        <v>29.5</v>
      </c>
      <c r="H34" s="5">
        <f t="shared" si="6"/>
        <v>26.8</v>
      </c>
      <c r="I34" s="5">
        <f t="shared" si="6"/>
        <v>25</v>
      </c>
      <c r="J34" s="5">
        <f t="shared" si="6"/>
        <v>22.8</v>
      </c>
      <c r="K34" s="5">
        <f t="shared" si="6"/>
        <v>20.1</v>
      </c>
      <c r="L34" s="5">
        <f t="shared" si="6"/>
        <v>17.6</v>
      </c>
      <c r="M34" s="5">
        <f t="shared" si="6"/>
        <v>15.3</v>
      </c>
      <c r="N34" s="5">
        <f t="shared" si="6"/>
        <v>12.9</v>
      </c>
      <c r="O34" s="5">
        <f t="shared" si="6"/>
        <v>10.7</v>
      </c>
      <c r="P34" s="5">
        <f t="shared" si="6"/>
        <v>10.7</v>
      </c>
      <c r="Q34" s="59" t="s">
        <v>6</v>
      </c>
      <c r="R34" s="60"/>
      <c r="S34" s="61"/>
    </row>
    <row r="35" spans="1:19" s="2" customFormat="1" ht="15" customHeight="1">
      <c r="A35" s="17"/>
      <c r="B35" s="18"/>
      <c r="C35" s="18"/>
      <c r="D35" s="19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20"/>
    </row>
    <row r="36" spans="1:19" s="2" customFormat="1" ht="15" customHeight="1">
      <c r="A36" s="52" t="s">
        <v>45</v>
      </c>
      <c r="B36" s="53"/>
      <c r="C36" s="64"/>
      <c r="D36" s="5">
        <f>SUM(D37:D38)</f>
        <v>27.099999999999998</v>
      </c>
      <c r="E36" s="5">
        <f aca="true" t="shared" si="7" ref="E36:P36">SUM(E37:E38)</f>
        <v>34.1</v>
      </c>
      <c r="F36" s="5">
        <f t="shared" si="7"/>
        <v>31.9</v>
      </c>
      <c r="G36" s="5">
        <f t="shared" si="7"/>
        <v>29.5</v>
      </c>
      <c r="H36" s="5">
        <f t="shared" si="7"/>
        <v>26.8</v>
      </c>
      <c r="I36" s="5">
        <f t="shared" si="7"/>
        <v>25</v>
      </c>
      <c r="J36" s="5">
        <f t="shared" si="7"/>
        <v>22.799999999999997</v>
      </c>
      <c r="K36" s="5">
        <f t="shared" si="7"/>
        <v>20.1</v>
      </c>
      <c r="L36" s="5">
        <f t="shared" si="7"/>
        <v>17.6</v>
      </c>
      <c r="M36" s="5">
        <f t="shared" si="7"/>
        <v>15.299999999999999</v>
      </c>
      <c r="N36" s="5">
        <f t="shared" si="7"/>
        <v>12.9</v>
      </c>
      <c r="O36" s="5">
        <f t="shared" si="7"/>
        <v>10.7</v>
      </c>
      <c r="P36" s="5">
        <f t="shared" si="7"/>
        <v>10.7</v>
      </c>
      <c r="Q36" s="65" t="s">
        <v>46</v>
      </c>
      <c r="R36" s="66"/>
      <c r="S36" s="67"/>
    </row>
    <row r="37" spans="1:19" s="2" customFormat="1" ht="15" customHeight="1">
      <c r="A37" s="6"/>
      <c r="B37" s="68" t="s">
        <v>7</v>
      </c>
      <c r="C37" s="69"/>
      <c r="D37" s="9">
        <v>26.2</v>
      </c>
      <c r="E37" s="9">
        <v>30.6</v>
      </c>
      <c r="F37" s="9">
        <v>26.8</v>
      </c>
      <c r="G37" s="9">
        <v>23.9</v>
      </c>
      <c r="H37" s="9">
        <v>21.6</v>
      </c>
      <c r="I37" s="9">
        <v>19.8</v>
      </c>
      <c r="J37" s="9">
        <v>17.7</v>
      </c>
      <c r="K37" s="9">
        <v>14.9</v>
      </c>
      <c r="L37" s="9">
        <v>12.5</v>
      </c>
      <c r="M37" s="9">
        <v>10.2</v>
      </c>
      <c r="N37" s="9">
        <v>7.7</v>
      </c>
      <c r="O37" s="9">
        <v>5.5</v>
      </c>
      <c r="P37" s="9">
        <v>5.5</v>
      </c>
      <c r="Q37" s="70" t="s">
        <v>8</v>
      </c>
      <c r="R37" s="71"/>
      <c r="S37" s="10"/>
    </row>
    <row r="38" spans="1:19" s="2" customFormat="1" ht="15" customHeight="1">
      <c r="A38" s="6"/>
      <c r="B38" s="62" t="s">
        <v>9</v>
      </c>
      <c r="C38" s="63"/>
      <c r="D38" s="11">
        <v>0.9</v>
      </c>
      <c r="E38" s="11">
        <v>3.5</v>
      </c>
      <c r="F38" s="11">
        <v>5.1</v>
      </c>
      <c r="G38" s="11">
        <v>5.6</v>
      </c>
      <c r="H38" s="11">
        <v>5.2</v>
      </c>
      <c r="I38" s="11">
        <v>5.2</v>
      </c>
      <c r="J38" s="11">
        <v>5.1</v>
      </c>
      <c r="K38" s="11">
        <v>5.2</v>
      </c>
      <c r="L38" s="11">
        <v>5.1</v>
      </c>
      <c r="M38" s="11">
        <v>5.1</v>
      </c>
      <c r="N38" s="11">
        <v>5.2</v>
      </c>
      <c r="O38" s="11">
        <v>5.2</v>
      </c>
      <c r="P38" s="11">
        <v>5.2</v>
      </c>
      <c r="Q38" s="54" t="s">
        <v>10</v>
      </c>
      <c r="R38" s="55"/>
      <c r="S38" s="10"/>
    </row>
    <row r="39" spans="1:19" s="2" customFormat="1" ht="15" customHeight="1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</row>
    <row r="40" spans="1:19" s="2" customFormat="1" ht="15" customHeight="1">
      <c r="A40" s="39" t="s">
        <v>49</v>
      </c>
      <c r="B40" s="40"/>
      <c r="C40" s="41" t="s">
        <v>14</v>
      </c>
      <c r="D40" s="7"/>
      <c r="E40" s="7"/>
      <c r="F40" s="7"/>
      <c r="G40" s="42" t="s">
        <v>76</v>
      </c>
      <c r="H40" s="43">
        <v>0</v>
      </c>
      <c r="I40" s="3" t="s">
        <v>47</v>
      </c>
      <c r="K40" s="7"/>
      <c r="L40" s="7"/>
      <c r="M40" s="7"/>
      <c r="N40" s="7"/>
      <c r="O40" s="7"/>
      <c r="P40" s="7"/>
      <c r="Q40" s="43"/>
      <c r="R40" s="43"/>
      <c r="S40" s="7"/>
    </row>
    <row r="41" spans="1:9" s="2" customFormat="1" ht="15" customHeight="1">
      <c r="A41" s="40"/>
      <c r="G41" s="44" t="s">
        <v>77</v>
      </c>
      <c r="H41" s="43">
        <v>333</v>
      </c>
      <c r="I41" s="3" t="s">
        <v>48</v>
      </c>
    </row>
    <row r="42" spans="1:9" s="2" customFormat="1" ht="15" customHeight="1">
      <c r="A42" s="40"/>
      <c r="G42" s="45" t="s">
        <v>70</v>
      </c>
      <c r="H42" s="43" t="s">
        <v>78</v>
      </c>
      <c r="I42" s="3" t="s">
        <v>48</v>
      </c>
    </row>
    <row r="43" s="2" customFormat="1" ht="15" customHeight="1"/>
    <row r="44" spans="1:3" ht="12.75">
      <c r="A44" s="3" t="s">
        <v>73</v>
      </c>
      <c r="B44" s="2"/>
      <c r="C44" s="3" t="s">
        <v>71</v>
      </c>
    </row>
    <row r="45" ht="12.75">
      <c r="C45" s="50" t="s">
        <v>72</v>
      </c>
    </row>
  </sheetData>
  <mergeCells count="60">
    <mergeCell ref="Q1:S4"/>
    <mergeCell ref="D1:P1"/>
    <mergeCell ref="D3:P3"/>
    <mergeCell ref="D4:P4"/>
    <mergeCell ref="L5:L7"/>
    <mergeCell ref="M5:M7"/>
    <mergeCell ref="A1:C7"/>
    <mergeCell ref="D2:P2"/>
    <mergeCell ref="I5:I7"/>
    <mergeCell ref="N5:N7"/>
    <mergeCell ref="O5:O7"/>
    <mergeCell ref="E5:E7"/>
    <mergeCell ref="F5:F7"/>
    <mergeCell ref="G5:G7"/>
    <mergeCell ref="D5:D7"/>
    <mergeCell ref="A10:C10"/>
    <mergeCell ref="Q10:S10"/>
    <mergeCell ref="Q11:S11"/>
    <mergeCell ref="H5:H7"/>
    <mergeCell ref="Q5:S7"/>
    <mergeCell ref="A9:C9"/>
    <mergeCell ref="Q9:S9"/>
    <mergeCell ref="J5:J7"/>
    <mergeCell ref="K5:K7"/>
    <mergeCell ref="A12:C12"/>
    <mergeCell ref="Q12:S12"/>
    <mergeCell ref="B13:C13"/>
    <mergeCell ref="Q13:R13"/>
    <mergeCell ref="B14:C14"/>
    <mergeCell ref="Q14:R14"/>
    <mergeCell ref="A16:C16"/>
    <mergeCell ref="Q16:S16"/>
    <mergeCell ref="B17:C17"/>
    <mergeCell ref="Q17:R17"/>
    <mergeCell ref="B21:C21"/>
    <mergeCell ref="Q21:R21"/>
    <mergeCell ref="B22:C22"/>
    <mergeCell ref="Q22:R22"/>
    <mergeCell ref="B23:C23"/>
    <mergeCell ref="Q23:R23"/>
    <mergeCell ref="A25:C25"/>
    <mergeCell ref="Q25:S25"/>
    <mergeCell ref="B26:C26"/>
    <mergeCell ref="Q26:R26"/>
    <mergeCell ref="A30:C30"/>
    <mergeCell ref="Q30:S30"/>
    <mergeCell ref="B31:C31"/>
    <mergeCell ref="Q31:R31"/>
    <mergeCell ref="B32:C32"/>
    <mergeCell ref="Q32:R32"/>
    <mergeCell ref="A33:C33"/>
    <mergeCell ref="Q33:S33"/>
    <mergeCell ref="A34:C34"/>
    <mergeCell ref="Q34:S34"/>
    <mergeCell ref="B38:C38"/>
    <mergeCell ref="Q38:R38"/>
    <mergeCell ref="A36:C36"/>
    <mergeCell ref="Q36:S36"/>
    <mergeCell ref="B37:C37"/>
    <mergeCell ref="Q37:R37"/>
  </mergeCells>
  <printOptions/>
  <pageMargins left="0.7874015748031497" right="0.3937007874015748" top="0.984251968503937" bottom="0.3937007874015748" header="0.5118110236220472" footer="0.5118110236220472"/>
  <pageSetup fitToHeight="1" fitToWidth="1" horizontalDpi="600" verticalDpi="600" orientation="landscape" paperSize="9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Ronelle Buitendag</cp:lastModifiedBy>
  <cp:lastPrinted>2005-11-22T13:30:05Z</cp:lastPrinted>
  <dcterms:created xsi:type="dcterms:W3CDTF">2002-10-23T07:52:10Z</dcterms:created>
  <dcterms:modified xsi:type="dcterms:W3CDTF">2005-11-23T07:47:02Z</dcterms:modified>
  <cp:category/>
  <cp:version/>
  <cp:contentType/>
  <cp:contentStatus/>
</cp:coreProperties>
</file>