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7488" tabRatio="914" activeTab="0"/>
  </bookViews>
  <sheets>
    <sheet name="Sunflower - Sonneblom" sheetId="1" r:id="rId1"/>
    <sheet name="Sheet1" sheetId="2" state="hidden" r:id="rId2"/>
  </sheets>
  <definedNames>
    <definedName name="_xlnm.Print_Area" localSheetId="0">'Sunflower - Sonneblom'!$A$1:$AD$42</definedName>
    <definedName name="Z_08A58373_3E62_4785_B4F4_740CB86BDCF3_.wvu.Cols" localSheetId="0" hidden="1">'Sunflower - Sonneblom'!$AE:$AG</definedName>
    <definedName name="Z_08A58373_3E62_4785_B4F4_740CB86BDCF3_.wvu.PrintArea" localSheetId="0" hidden="1">'Sunflower - Sonneblom'!$A$1:$AD$42</definedName>
    <definedName name="Z_69604B25_4693_4FEE_95EF_E266A99F8C25_.wvu.PrintArea" localSheetId="0" hidden="1">'Sunflower - Sonneblom'!$A$1:$AD$42</definedName>
    <definedName name="Z_7C6AF406_9A0A_4782_99DF_539BC103E94A_.wvu.Cols" localSheetId="0" hidden="1">'Sunflower - Sonneblom'!$AE:$AJ</definedName>
    <definedName name="Z_D02F6AC9_F92F_40B9_BB3D_8166ADC743AE_.wvu.PrintArea" localSheetId="0" hidden="1">'Sunflower - Sonneblom'!$A$1:$AD$42</definedName>
    <definedName name="Z_E009EB0D_3578_4CB4_9DE8_90E33027B23A_.wvu.Cols" localSheetId="0" hidden="1">'Sunflower - Sonneblom'!$AE:$AG</definedName>
    <definedName name="Z_E009EB0D_3578_4CB4_9DE8_90E33027B23A_.wvu.PrintArea" localSheetId="0" hidden="1">'Sunflower - Sonneblom'!$A$1:$AD$42</definedName>
    <definedName name="Z_E17AECA6_3D6E_443C_9417_C372E74FBCC5_.wvu.Cols" localSheetId="0" hidden="1">'Sunflower - Sonneblom'!$AE:$AG</definedName>
    <definedName name="Z_E17AECA6_3D6E_443C_9417_C372E74FBCC5_.wvu.PrintArea" localSheetId="0" hidden="1">'Sunflower - Sonneblom'!$A$1:$AD$42</definedName>
    <definedName name="Z_F7A6BB86_F1CA_4BFC_AE35_08554018CFE4_.wvu.Cols" localSheetId="0" hidden="1">'Sunflower - Sonneblom'!$AE:$AG</definedName>
    <definedName name="Z_F7A6BB86_F1CA_4BFC_AE35_08554018CFE4_.wvu.PrintArea" localSheetId="0" hidden="1">'Sunflower - Sonneblom'!$A$1:$AD$42</definedName>
  </definedNames>
  <calcPr fullCalcOnLoad="1"/>
</workbook>
</file>

<file path=xl/sharedStrings.xml><?xml version="1.0" encoding="utf-8"?>
<sst xmlns="http://schemas.openxmlformats.org/spreadsheetml/2006/main" count="61" uniqueCount="61">
  <si>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</si>
  <si>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</si>
  <si>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</si>
  <si>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</si>
  <si>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</si>
  <si>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</si>
  <si>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</si>
  <si>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</si>
  <si>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</si>
  <si>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</si>
  <si>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</si>
  <si>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</si>
  <si>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</si>
  <si>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</si>
  <si>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</si>
  <si>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</si>
  <si>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</si>
  <si>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</si>
  <si>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</si>
  <si>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</si>
  <si>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>07/08</t>
  </si>
  <si>
    <t xml:space="preserve"> -crush (oil and oilcake)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</si>
  <si>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</si>
  <si>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</si>
  <si>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</si>
  <si>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</si>
  <si>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</si>
  <si>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</si>
  <si>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</si>
  <si>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</si>
  <si>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</si>
  <si>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</si>
  <si>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</si>
  <si>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</si>
  <si>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</si>
  <si>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</si>
  <si>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</si>
  <si>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</si>
  <si>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</si>
  <si>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</si>
  <si>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t>Ending Stock (28 Feb)</t>
  </si>
  <si>
    <t>***</t>
  </si>
  <si>
    <t>13/14</t>
  </si>
  <si>
    <t>SUNFLOWERSEED: SUPPLY AND DEMAND TABLE BASED ON SAGIS' INFO (TON)</t>
  </si>
  <si>
    <r>
      <t xml:space="preserve">Opening stock     </t>
    </r>
    <r>
      <rPr>
        <b/>
        <sz val="10"/>
        <rFont val="Arial"/>
        <family val="2"/>
      </rPr>
      <t>(1 Mar)</t>
    </r>
  </si>
  <si>
    <t>14/15</t>
  </si>
  <si>
    <t>15/16</t>
  </si>
  <si>
    <t>16/17</t>
  </si>
  <si>
    <t>17/18</t>
  </si>
  <si>
    <t>18/19</t>
  </si>
  <si>
    <t>19/20</t>
  </si>
  <si>
    <t>20/21</t>
  </si>
  <si>
    <t>21/22</t>
  </si>
  <si>
    <r>
      <t>Note:</t>
    </r>
    <r>
      <rPr>
        <sz val="10"/>
        <rFont val="Arial"/>
        <family val="2"/>
      </rPr>
      <t xml:space="preserve"> *** Figures for current season up to date</t>
    </r>
  </si>
  <si>
    <t>22/23</t>
  </si>
  <si>
    <t xml:space="preserve">Season (Mar - Feb) </t>
  </si>
  <si>
    <t>23/24</t>
  </si>
  <si>
    <t>Publication date: 2024-04-25</t>
  </si>
  <si>
    <t>2013/14 - 2023/24</t>
  </si>
  <si>
    <t>24/25</t>
  </si>
  <si>
    <t>Mar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</si>
</sst>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17" fontId="0" fillId="33" borderId="20" xfId="0" applyNumberFormat="1" applyFont="1" applyFill="1" applyBorder="1" applyAlignment="1" applyProtection="1" quotePrefix="1">
      <alignment horizontal="center" vertical="center"/>
      <protection/>
    </xf>
    <xf numFmtId="0" fontId="0" fillId="33" borderId="20" xfId="0" applyFont="1" applyFill="1" applyBorder="1" applyAlignment="1" applyProtection="1" quotePrefix="1">
      <alignment horizontal="center" vertical="center"/>
      <protection/>
    </xf>
    <xf numFmtId="16" fontId="0" fillId="33" borderId="21" xfId="0" applyNumberFormat="1" applyFont="1" applyFill="1" applyBorder="1" applyAlignment="1" applyProtection="1" quotePrefix="1">
      <alignment horizontal="center" vertical="center"/>
      <protection/>
    </xf>
    <xf numFmtId="16" fontId="0" fillId="33" borderId="21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17" fontId="0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172" fontId="0" fillId="33" borderId="25" xfId="0" applyNumberFormat="1" applyFont="1" applyFill="1" applyBorder="1" applyAlignment="1" applyProtection="1">
      <alignment vertical="center"/>
      <protection/>
    </xf>
    <xf numFmtId="3" fontId="0" fillId="33" borderId="27" xfId="0" applyNumberFormat="1" applyFont="1" applyFill="1" applyBorder="1" applyAlignment="1" applyProtection="1">
      <alignment vertical="center"/>
      <protection/>
    </xf>
    <xf numFmtId="3" fontId="0" fillId="33" borderId="28" xfId="0" applyNumberFormat="1" applyFont="1" applyFill="1" applyBorder="1" applyAlignment="1" applyProtection="1">
      <alignment vertical="center"/>
      <protection/>
    </xf>
    <xf numFmtId="3" fontId="0" fillId="33" borderId="27" xfId="0" applyNumberFormat="1" applyFont="1" applyFill="1" applyBorder="1" applyAlignment="1" applyProtection="1">
      <alignment vertical="center"/>
      <protection locked="0"/>
    </xf>
    <xf numFmtId="3" fontId="0" fillId="33" borderId="29" xfId="0" applyNumberFormat="1" applyFont="1" applyFill="1" applyBorder="1" applyAlignment="1" applyProtection="1">
      <alignment vertical="center"/>
      <protection locked="0"/>
    </xf>
    <xf numFmtId="3" fontId="0" fillId="33" borderId="28" xfId="0" applyNumberFormat="1" applyFont="1" applyFill="1" applyBorder="1" applyAlignment="1" applyProtection="1">
      <alignment vertical="center"/>
      <protection locked="0"/>
    </xf>
    <xf numFmtId="3" fontId="0" fillId="33" borderId="30" xfId="0" applyNumberFormat="1" applyFont="1" applyFill="1" applyBorder="1" applyAlignment="1" applyProtection="1">
      <alignment vertical="center"/>
      <protection locked="0"/>
    </xf>
    <xf numFmtId="3" fontId="0" fillId="33" borderId="16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/>
    </xf>
    <xf numFmtId="172" fontId="0" fillId="33" borderId="31" xfId="0" applyNumberFormat="1" applyFont="1" applyFill="1" applyBorder="1" applyAlignment="1" applyProtection="1">
      <alignment vertical="center"/>
      <protection/>
    </xf>
    <xf numFmtId="3" fontId="0" fillId="33" borderId="29" xfId="0" applyNumberFormat="1" applyFont="1" applyFill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3" fontId="0" fillId="33" borderId="27" xfId="0" applyNumberFormat="1" applyFont="1" applyFill="1" applyBorder="1" applyAlignment="1" applyProtection="1">
      <alignment horizontal="center" vertical="center"/>
      <protection/>
    </xf>
    <xf numFmtId="3" fontId="0" fillId="33" borderId="28" xfId="0" applyNumberFormat="1" applyFont="1" applyFill="1" applyBorder="1" applyAlignment="1" applyProtection="1">
      <alignment horizontal="center" vertical="center"/>
      <protection/>
    </xf>
    <xf numFmtId="3" fontId="0" fillId="33" borderId="27" xfId="0" applyNumberFormat="1" applyFont="1" applyFill="1" applyBorder="1" applyAlignment="1" applyProtection="1">
      <alignment horizontal="center" vertical="center"/>
      <protection locked="0"/>
    </xf>
    <xf numFmtId="3" fontId="0" fillId="33" borderId="29" xfId="0" applyNumberFormat="1" applyFont="1" applyFill="1" applyBorder="1" applyAlignment="1" applyProtection="1">
      <alignment horizontal="center" vertical="center"/>
      <protection locked="0"/>
    </xf>
    <xf numFmtId="3" fontId="0" fillId="33" borderId="28" xfId="0" applyNumberFormat="1" applyFont="1" applyFill="1" applyBorder="1" applyAlignment="1" applyProtection="1">
      <alignment horizontal="center" vertical="center"/>
      <protection locked="0"/>
    </xf>
    <xf numFmtId="3" fontId="0" fillId="33" borderId="30" xfId="0" applyNumberFormat="1" applyFont="1" applyFill="1" applyBorder="1" applyAlignment="1" applyProtection="1">
      <alignment horizontal="center" vertical="center"/>
      <protection locked="0"/>
    </xf>
    <xf numFmtId="3" fontId="0" fillId="33" borderId="16" xfId="0" applyNumberFormat="1" applyFont="1" applyFill="1" applyBorder="1" applyAlignment="1" applyProtection="1">
      <alignment horizontal="center" vertical="center"/>
      <protection locked="0"/>
    </xf>
    <xf numFmtId="3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3" fontId="0" fillId="33" borderId="27" xfId="57" applyNumberFormat="1" applyFont="1" applyFill="1" applyBorder="1">
      <alignment/>
      <protection/>
    </xf>
    <xf numFmtId="172" fontId="3" fillId="33" borderId="31" xfId="0" applyNumberFormat="1" applyFont="1" applyFill="1" applyBorder="1" applyAlignment="1" applyProtection="1">
      <alignment vertical="center"/>
      <protection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 vertical="center"/>
      <protection/>
    </xf>
    <xf numFmtId="3" fontId="3" fillId="33" borderId="27" xfId="0" applyNumberFormat="1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 applyProtection="1">
      <alignment vertical="center"/>
      <protection/>
    </xf>
    <xf numFmtId="3" fontId="3" fillId="33" borderId="29" xfId="0" applyNumberFormat="1" applyFont="1" applyFill="1" applyBorder="1" applyAlignment="1" applyProtection="1">
      <alignment vertical="center"/>
      <protection/>
    </xf>
    <xf numFmtId="3" fontId="3" fillId="33" borderId="30" xfId="0" applyNumberFormat="1" applyFont="1" applyFill="1" applyBorder="1" applyAlignment="1">
      <alignment vertical="center"/>
    </xf>
    <xf numFmtId="172" fontId="3" fillId="33" borderId="25" xfId="0" applyNumberFormat="1" applyFont="1" applyFill="1" applyBorder="1" applyAlignment="1" applyProtection="1">
      <alignment vertical="center"/>
      <protection/>
    </xf>
    <xf numFmtId="3" fontId="0" fillId="33" borderId="27" xfId="0" applyNumberFormat="1" applyFont="1" applyFill="1" applyBorder="1" applyAlignment="1">
      <alignment vertical="center"/>
    </xf>
    <xf numFmtId="3" fontId="0" fillId="33" borderId="29" xfId="0" applyNumberFormat="1" applyFont="1" applyFill="1" applyBorder="1" applyAlignment="1">
      <alignment vertical="center"/>
    </xf>
    <xf numFmtId="3" fontId="0" fillId="33" borderId="28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3" fontId="0" fillId="33" borderId="30" xfId="0" applyNumberFormat="1" applyFont="1" applyFill="1" applyBorder="1" applyAlignment="1">
      <alignment vertical="center"/>
    </xf>
    <xf numFmtId="3" fontId="0" fillId="33" borderId="32" xfId="57" applyNumberFormat="1" applyFont="1" applyFill="1" applyBorder="1">
      <alignment/>
      <protection/>
    </xf>
    <xf numFmtId="3" fontId="0" fillId="33" borderId="33" xfId="57" applyNumberFormat="1" applyFont="1" applyFill="1" applyBorder="1">
      <alignment/>
      <protection/>
    </xf>
    <xf numFmtId="177" fontId="0" fillId="33" borderId="25" xfId="0" applyNumberFormat="1" applyFont="1" applyFill="1" applyBorder="1" applyAlignment="1" applyProtection="1">
      <alignment vertical="center"/>
      <protection/>
    </xf>
    <xf numFmtId="177" fontId="0" fillId="33" borderId="27" xfId="0" applyNumberFormat="1" applyFont="1" applyFill="1" applyBorder="1" applyAlignment="1" applyProtection="1">
      <alignment vertical="center"/>
      <protection/>
    </xf>
    <xf numFmtId="177" fontId="0" fillId="33" borderId="28" xfId="0" applyNumberFormat="1" applyFont="1" applyFill="1" applyBorder="1" applyAlignment="1" applyProtection="1">
      <alignment vertical="center"/>
      <protection/>
    </xf>
    <xf numFmtId="177" fontId="0" fillId="33" borderId="27" xfId="0" applyNumberFormat="1" applyFont="1" applyFill="1" applyBorder="1" applyAlignment="1">
      <alignment vertical="center"/>
    </xf>
    <xf numFmtId="177" fontId="0" fillId="33" borderId="29" xfId="0" applyNumberFormat="1" applyFont="1" applyFill="1" applyBorder="1" applyAlignment="1">
      <alignment vertical="center"/>
    </xf>
    <xf numFmtId="177" fontId="0" fillId="33" borderId="28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0" fontId="3" fillId="33" borderId="34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>
      <alignment vertical="center"/>
      <protection/>
    </xf>
    <xf numFmtId="172" fontId="3" fillId="33" borderId="36" xfId="0" applyNumberFormat="1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>
      <alignment vertical="center"/>
    </xf>
    <xf numFmtId="172" fontId="3" fillId="33" borderId="17" xfId="0" applyNumberFormat="1" applyFont="1" applyFill="1" applyBorder="1" applyAlignment="1">
      <alignment vertical="center"/>
    </xf>
    <xf numFmtId="172" fontId="3" fillId="33" borderId="36" xfId="0" applyNumberFormat="1" applyFont="1" applyFill="1" applyBorder="1" applyAlignment="1">
      <alignment vertical="center"/>
    </xf>
    <xf numFmtId="172" fontId="3" fillId="33" borderId="16" xfId="0" applyNumberFormat="1" applyFont="1" applyFill="1" applyBorder="1" applyAlignment="1">
      <alignment vertical="center"/>
    </xf>
    <xf numFmtId="172" fontId="0" fillId="33" borderId="37" xfId="0" applyNumberFormat="1" applyFont="1" applyFill="1" applyBorder="1" applyAlignment="1" applyProtection="1">
      <alignment vertical="center"/>
      <protection/>
    </xf>
    <xf numFmtId="0" fontId="0" fillId="33" borderId="38" xfId="0" applyFont="1" applyFill="1" applyBorder="1" applyAlignment="1" applyProtection="1">
      <alignment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177" fontId="0" fillId="33" borderId="30" xfId="0" applyNumberFormat="1" applyFont="1" applyFill="1" applyBorder="1" applyAlignment="1">
      <alignment vertical="center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3" fontId="0" fillId="33" borderId="43" xfId="0" applyNumberFormat="1" applyFont="1" applyFill="1" applyBorder="1" applyAlignment="1" applyProtection="1">
      <alignment vertical="center"/>
      <protection locked="0"/>
    </xf>
    <xf numFmtId="3" fontId="0" fillId="33" borderId="32" xfId="0" applyNumberFormat="1" applyFont="1" applyFill="1" applyBorder="1" applyAlignment="1">
      <alignment vertical="center"/>
    </xf>
    <xf numFmtId="3" fontId="0" fillId="33" borderId="32" xfId="0" applyNumberFormat="1" applyFont="1" applyFill="1" applyBorder="1" applyAlignment="1" applyProtection="1">
      <alignment vertical="center"/>
      <protection locked="0"/>
    </xf>
    <xf numFmtId="3" fontId="3" fillId="33" borderId="32" xfId="0" applyNumberFormat="1" applyFont="1" applyFill="1" applyBorder="1" applyAlignment="1">
      <alignment vertical="center"/>
    </xf>
    <xf numFmtId="177" fontId="0" fillId="33" borderId="32" xfId="0" applyNumberFormat="1" applyFont="1" applyFill="1" applyBorder="1" applyAlignment="1">
      <alignment vertical="center"/>
    </xf>
    <xf numFmtId="172" fontId="3" fillId="33" borderId="44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57" applyFont="1" applyFill="1">
      <alignment/>
      <protection/>
    </xf>
    <xf numFmtId="3" fontId="0" fillId="33" borderId="27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3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45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3" fillId="33" borderId="0" xfId="57" applyFont="1" applyFill="1">
      <alignment/>
      <protection/>
    </xf>
    <xf numFmtId="0" fontId="0" fillId="33" borderId="0" xfId="57" applyFont="1" applyFill="1" applyBorder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3" fontId="3" fillId="33" borderId="0" xfId="0" applyNumberFormat="1" applyFont="1" applyFill="1" applyBorder="1" applyAlignment="1">
      <alignment vertical="center"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>
      <alignment/>
    </xf>
    <xf numFmtId="172" fontId="3" fillId="33" borderId="47" xfId="0" applyNumberFormat="1" applyFont="1" applyFill="1" applyBorder="1" applyAlignment="1">
      <alignment vertical="center"/>
    </xf>
    <xf numFmtId="172" fontId="3" fillId="33" borderId="37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 applyProtection="1">
      <alignment vertical="center"/>
      <protection locked="0"/>
    </xf>
    <xf numFmtId="3" fontId="0" fillId="33" borderId="43" xfId="0" applyNumberFormat="1" applyFont="1" applyFill="1" applyBorder="1" applyAlignment="1" applyProtection="1">
      <alignment horizontal="center" vertical="center"/>
      <protection locked="0"/>
    </xf>
    <xf numFmtId="3" fontId="0" fillId="33" borderId="43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 vertical="center"/>
    </xf>
    <xf numFmtId="3" fontId="0" fillId="33" borderId="43" xfId="0" applyNumberFormat="1" applyFont="1" applyFill="1" applyBorder="1" applyAlignment="1">
      <alignment vertical="center"/>
    </xf>
    <xf numFmtId="177" fontId="0" fillId="33" borderId="43" xfId="0" applyNumberFormat="1" applyFont="1" applyFill="1" applyBorder="1" applyAlignment="1">
      <alignment vertical="center"/>
    </xf>
    <xf numFmtId="3" fontId="0" fillId="33" borderId="26" xfId="0" applyNumberFormat="1" applyFon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0" fillId="33" borderId="24" xfId="0" applyNumberFormat="1" applyFont="1" applyFill="1" applyBorder="1" applyAlignment="1">
      <alignment vertical="center"/>
    </xf>
    <xf numFmtId="0" fontId="3" fillId="33" borderId="4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11</xdr:col>
      <xdr:colOff>609600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0"/>
          <a:ext cx="426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11</xdr:col>
      <xdr:colOff>609600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0"/>
          <a:ext cx="426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12</xdr:col>
      <xdr:colOff>419100</xdr:colOff>
      <xdr:row>7</xdr:row>
      <xdr:rowOff>114300</xdr:rowOff>
    </xdr:to>
    <xdr:pic>
      <xdr:nvPicPr>
        <xdr:cNvPr id="5" name="Picture 6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85725" y="76200"/>
          <a:ext cx="6610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 tint="-0.24997000396251678"/>
    <pageSetUpPr fitToPage="1"/>
  </sheetPr>
  <dimension ref="A1:AM42"/>
  <sheetViews>
    <sheetView tabSelected="1" zoomScaleSheetLayoutView="70" zoomScalePageLayoutView="0" workbookViewId="0" topLeftCell="A1">
      <pane xSplit="1" ySplit="14" topLeftCell="F1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D24" sqref="AD24"/>
    </sheetView>
  </sheetViews>
  <sheetFormatPr defaultColWidth="9.140625" defaultRowHeight="12.75"/>
  <cols>
    <col min="1" max="1" width="30.140625" style="103" customWidth="1"/>
    <col min="2" max="3" width="9.140625" style="103" hidden="1" customWidth="1"/>
    <col min="4" max="5" width="0" style="103" hidden="1" customWidth="1"/>
    <col min="6" max="16" width="9.140625" style="103" customWidth="1"/>
    <col min="17" max="20" width="9.28125" style="103" customWidth="1"/>
    <col min="21" max="28" width="9.140625" style="103" customWidth="1"/>
    <col min="29" max="29" width="1.1484375" style="103" customWidth="1"/>
    <col min="30" max="30" width="15.28125" style="103" customWidth="1"/>
    <col min="31" max="16384" width="9.140625" style="103" customWidth="1"/>
  </cols>
  <sheetData>
    <row r="1" spans="1:30" ht="12.75">
      <c r="A1" s="115"/>
      <c r="N1" s="116"/>
      <c r="O1" s="116"/>
      <c r="P1" s="116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7"/>
    </row>
    <row r="2" spans="1:30" ht="12.75">
      <c r="A2" s="115"/>
      <c r="N2" s="116"/>
      <c r="O2" s="116"/>
      <c r="P2" s="116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7"/>
    </row>
    <row r="3" spans="1:30" ht="12.75">
      <c r="A3" s="115"/>
      <c r="N3" s="116"/>
      <c r="O3" s="116"/>
      <c r="P3" s="116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7"/>
    </row>
    <row r="4" spans="1:30" ht="12.75">
      <c r="A4" s="115"/>
      <c r="N4" s="116"/>
      <c r="O4" s="116"/>
      <c r="P4" s="116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7"/>
    </row>
    <row r="5" spans="1:30" ht="12.75">
      <c r="A5" s="115"/>
      <c r="N5" s="116"/>
      <c r="O5" s="116"/>
      <c r="P5" s="116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7"/>
    </row>
    <row r="6" spans="1:30" ht="12.75">
      <c r="A6" s="115"/>
      <c r="N6" s="116"/>
      <c r="O6" s="116"/>
      <c r="P6" s="116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7"/>
    </row>
    <row r="7" spans="1:39" ht="12.75">
      <c r="A7" s="115"/>
      <c r="N7" s="116"/>
      <c r="O7" s="116"/>
      <c r="P7" s="116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7"/>
      <c r="AE7" s="104"/>
      <c r="AF7" s="118"/>
      <c r="AG7" s="104"/>
      <c r="AH7" s="104"/>
      <c r="AI7" s="104"/>
      <c r="AJ7" s="104"/>
      <c r="AK7" s="104"/>
      <c r="AL7" s="104"/>
      <c r="AM7" s="119"/>
    </row>
    <row r="8" spans="1:39" ht="12.75">
      <c r="A8" s="115"/>
      <c r="N8" s="116"/>
      <c r="O8" s="116"/>
      <c r="P8" s="116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7"/>
      <c r="AE8" s="104"/>
      <c r="AF8" s="118"/>
      <c r="AG8" s="104"/>
      <c r="AH8" s="104"/>
      <c r="AI8" s="104"/>
      <c r="AJ8" s="104"/>
      <c r="AK8" s="104"/>
      <c r="AL8" s="104"/>
      <c r="AM8" s="119"/>
    </row>
    <row r="9" spans="1:30" ht="13.5" thickBot="1">
      <c r="A9" s="120" t="s">
        <v>43</v>
      </c>
      <c r="B9" s="1"/>
      <c r="C9" s="1"/>
      <c r="D9" s="1"/>
      <c r="E9" s="1"/>
      <c r="F9" s="1"/>
      <c r="G9" s="1"/>
      <c r="H9" s="1"/>
      <c r="I9" s="1"/>
      <c r="J9" s="1"/>
      <c r="M9" s="2"/>
      <c r="O9" s="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 t="s">
        <v>57</v>
      </c>
      <c r="AC9" s="4"/>
      <c r="AD9" s="94"/>
    </row>
    <row r="10" spans="1:30" ht="12.75">
      <c r="A10" s="5"/>
      <c r="B10" s="92" t="s">
        <v>29</v>
      </c>
      <c r="C10" s="92"/>
      <c r="D10" s="92"/>
      <c r="E10" s="92"/>
      <c r="F10" s="144" t="s">
        <v>55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  <c r="AB10" s="6" t="s">
        <v>27</v>
      </c>
      <c r="AC10" s="7"/>
      <c r="AD10" s="8" t="s">
        <v>38</v>
      </c>
    </row>
    <row r="11" spans="1:30" ht="12.75">
      <c r="A11" s="9"/>
      <c r="B11" s="93"/>
      <c r="C11" s="93"/>
      <c r="D11" s="93"/>
      <c r="E11" s="93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  <c r="AB11" s="10" t="s">
        <v>28</v>
      </c>
      <c r="AC11" s="7"/>
      <c r="AD11" s="11" t="s">
        <v>39</v>
      </c>
    </row>
    <row r="12" spans="1:30" ht="13.5" thickBot="1">
      <c r="A12" s="140"/>
      <c r="B12" s="141"/>
      <c r="C12" s="141"/>
      <c r="D12" s="141"/>
      <c r="E12" s="141"/>
      <c r="F12" s="141"/>
      <c r="G12" s="141"/>
      <c r="H12" s="94"/>
      <c r="I12" s="94"/>
      <c r="J12" s="94"/>
      <c r="K12" s="94"/>
      <c r="L12" s="94"/>
      <c r="M12" s="94"/>
      <c r="N12" s="94"/>
      <c r="O12" s="94"/>
      <c r="P12" s="94"/>
      <c r="Q12" s="12"/>
      <c r="R12" s="12"/>
      <c r="S12" s="13"/>
      <c r="T12" s="13"/>
      <c r="U12" s="13"/>
      <c r="V12" s="12"/>
      <c r="W12" s="12"/>
      <c r="X12" s="12"/>
      <c r="Y12" s="12"/>
      <c r="Z12" s="13"/>
      <c r="AA12" s="125"/>
      <c r="AB12" s="124" t="s">
        <v>60</v>
      </c>
      <c r="AC12" s="14"/>
      <c r="AD12" s="15"/>
    </row>
    <row r="13" spans="1:30" ht="12.75">
      <c r="A13" s="16"/>
      <c r="B13" s="17" t="s">
        <v>1</v>
      </c>
      <c r="C13" s="18" t="s">
        <v>2</v>
      </c>
      <c r="D13" s="18" t="s">
        <v>3</v>
      </c>
      <c r="E13" s="18" t="s">
        <v>4</v>
      </c>
      <c r="F13" s="18" t="s">
        <v>15</v>
      </c>
      <c r="G13" s="18" t="s">
        <v>16</v>
      </c>
      <c r="H13" s="18" t="s">
        <v>17</v>
      </c>
      <c r="I13" s="18" t="s">
        <v>18</v>
      </c>
      <c r="J13" s="18" t="s">
        <v>19</v>
      </c>
      <c r="K13" s="18" t="s">
        <v>20</v>
      </c>
      <c r="L13" s="18" t="s">
        <v>22</v>
      </c>
      <c r="M13" s="18" t="s">
        <v>23</v>
      </c>
      <c r="N13" s="19" t="s">
        <v>24</v>
      </c>
      <c r="O13" s="19" t="s">
        <v>25</v>
      </c>
      <c r="P13" s="20" t="s">
        <v>26</v>
      </c>
      <c r="Q13" s="21" t="s">
        <v>42</v>
      </c>
      <c r="R13" s="22" t="s">
        <v>45</v>
      </c>
      <c r="S13" s="23" t="s">
        <v>46</v>
      </c>
      <c r="T13" s="21" t="s">
        <v>47</v>
      </c>
      <c r="U13" s="22" t="s">
        <v>48</v>
      </c>
      <c r="V13" s="23" t="s">
        <v>49</v>
      </c>
      <c r="W13" s="21" t="s">
        <v>50</v>
      </c>
      <c r="X13" s="21" t="s">
        <v>51</v>
      </c>
      <c r="Y13" s="22" t="s">
        <v>52</v>
      </c>
      <c r="Z13" s="21" t="s">
        <v>54</v>
      </c>
      <c r="AA13" s="96" t="s">
        <v>56</v>
      </c>
      <c r="AB13" s="89" t="s">
        <v>59</v>
      </c>
      <c r="AC13" s="24"/>
      <c r="AD13" s="25" t="s">
        <v>58</v>
      </c>
    </row>
    <row r="14" spans="1:30" ht="12.75">
      <c r="A14" s="142"/>
      <c r="B14" s="143"/>
      <c r="C14" s="143"/>
      <c r="D14" s="143"/>
      <c r="E14" s="143"/>
      <c r="F14" s="143"/>
      <c r="G14" s="143"/>
      <c r="H14" s="95"/>
      <c r="I14" s="95"/>
      <c r="J14" s="95"/>
      <c r="K14" s="95"/>
      <c r="L14" s="95"/>
      <c r="M14" s="95"/>
      <c r="N14" s="95"/>
      <c r="O14" s="95"/>
      <c r="P14" s="95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90"/>
      <c r="AB14" s="90" t="s">
        <v>41</v>
      </c>
      <c r="AC14" s="24"/>
      <c r="AD14" s="26"/>
    </row>
    <row r="15" spans="1:30" ht="12.75">
      <c r="A15" s="85"/>
      <c r="B15" s="8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9"/>
      <c r="S15" s="29"/>
      <c r="T15" s="29"/>
      <c r="U15" s="29"/>
      <c r="V15" s="87"/>
      <c r="W15" s="29"/>
      <c r="X15" s="87"/>
      <c r="Y15" s="29"/>
      <c r="Z15" s="121"/>
      <c r="AA15" s="14"/>
      <c r="AB15" s="90">
        <v>1</v>
      </c>
      <c r="AC15" s="24"/>
      <c r="AD15" s="26"/>
    </row>
    <row r="16" spans="1:30" ht="12.75">
      <c r="A16" s="30" t="s">
        <v>33</v>
      </c>
      <c r="B16" s="31">
        <f>SUM(562.1*1000)</f>
        <v>562100</v>
      </c>
      <c r="C16" s="31">
        <f>1109*1000</f>
        <v>1109000</v>
      </c>
      <c r="D16" s="31">
        <v>530600</v>
      </c>
      <c r="E16" s="31">
        <v>638300</v>
      </c>
      <c r="F16" s="31">
        <v>928800</v>
      </c>
      <c r="G16" s="31">
        <v>642600</v>
      </c>
      <c r="H16" s="31">
        <v>648000</v>
      </c>
      <c r="I16" s="31">
        <v>620000</v>
      </c>
      <c r="J16" s="31">
        <v>520000</v>
      </c>
      <c r="K16" s="31">
        <v>300000</v>
      </c>
      <c r="L16" s="31">
        <v>872000</v>
      </c>
      <c r="M16" s="31">
        <v>801000</v>
      </c>
      <c r="N16" s="31">
        <v>490000</v>
      </c>
      <c r="O16" s="32">
        <v>860000</v>
      </c>
      <c r="P16" s="32">
        <v>522000</v>
      </c>
      <c r="Q16" s="33">
        <v>557000</v>
      </c>
      <c r="R16" s="34">
        <v>832000</v>
      </c>
      <c r="S16" s="35">
        <v>663000</v>
      </c>
      <c r="T16" s="33">
        <v>755000</v>
      </c>
      <c r="U16" s="33">
        <v>874000</v>
      </c>
      <c r="V16" s="34">
        <v>862000</v>
      </c>
      <c r="W16" s="33">
        <v>678000</v>
      </c>
      <c r="X16" s="33">
        <v>788500</v>
      </c>
      <c r="Y16" s="34">
        <v>678000</v>
      </c>
      <c r="Z16" s="33">
        <v>845550</v>
      </c>
      <c r="AA16" s="97">
        <v>720000</v>
      </c>
      <c r="AB16" s="36">
        <v>589000</v>
      </c>
      <c r="AC16" s="37"/>
      <c r="AD16" s="38">
        <f>ROUND((+U16+V16+W16+X16+Y16+Z16+S16+R16+T16+AA16)/(10),1)</f>
        <v>769605</v>
      </c>
    </row>
    <row r="17" spans="1:30" ht="12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34"/>
      <c r="R17" s="34"/>
      <c r="S17" s="34"/>
      <c r="T17" s="34"/>
      <c r="U17" s="34"/>
      <c r="V17" s="34"/>
      <c r="W17" s="34"/>
      <c r="X17" s="34"/>
      <c r="Y17" s="34"/>
      <c r="Z17" s="122"/>
      <c r="AA17" s="129"/>
      <c r="AB17" s="36"/>
      <c r="AC17" s="37"/>
      <c r="AD17" s="38"/>
    </row>
    <row r="18" spans="1:30" ht="12.75">
      <c r="A18" s="41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44"/>
      <c r="R18" s="45"/>
      <c r="S18" s="46"/>
      <c r="T18" s="46"/>
      <c r="U18" s="44"/>
      <c r="V18" s="45"/>
      <c r="W18" s="44"/>
      <c r="X18" s="44"/>
      <c r="Y18" s="44"/>
      <c r="Z18" s="44"/>
      <c r="AA18" s="130"/>
      <c r="AB18" s="47"/>
      <c r="AC18" s="48"/>
      <c r="AD18" s="49"/>
    </row>
    <row r="19" spans="1:30" ht="12.75">
      <c r="A19" s="50" t="s">
        <v>44</v>
      </c>
      <c r="B19" s="51">
        <v>111000</v>
      </c>
      <c r="C19" s="31">
        <v>88000</v>
      </c>
      <c r="D19" s="31">
        <v>303300</v>
      </c>
      <c r="E19" s="31">
        <v>50300</v>
      </c>
      <c r="F19" s="31">
        <v>109600</v>
      </c>
      <c r="G19" s="31">
        <v>189400</v>
      </c>
      <c r="H19" s="31">
        <v>41300</v>
      </c>
      <c r="I19" s="31">
        <v>69900</v>
      </c>
      <c r="J19" s="31">
        <v>40700</v>
      </c>
      <c r="K19" s="31">
        <v>90400</v>
      </c>
      <c r="L19" s="31">
        <v>64700</v>
      </c>
      <c r="M19" s="31">
        <v>164300</v>
      </c>
      <c r="N19" s="31">
        <v>157200</v>
      </c>
      <c r="O19" s="31">
        <v>18800</v>
      </c>
      <c r="P19" s="32">
        <v>109000</v>
      </c>
      <c r="Q19" s="33">
        <v>81302</v>
      </c>
      <c r="R19" s="34">
        <v>47116</v>
      </c>
      <c r="S19" s="35">
        <v>92927</v>
      </c>
      <c r="T19" s="35">
        <v>45867</v>
      </c>
      <c r="U19" s="33">
        <v>163086</v>
      </c>
      <c r="V19" s="34">
        <v>154841</v>
      </c>
      <c r="W19" s="33">
        <v>120165</v>
      </c>
      <c r="X19" s="33">
        <v>135325</v>
      </c>
      <c r="Y19" s="33">
        <v>60964</v>
      </c>
      <c r="Z19" s="34">
        <v>31790</v>
      </c>
      <c r="AA19" s="97">
        <v>73517</v>
      </c>
      <c r="AB19" s="36">
        <v>127144</v>
      </c>
      <c r="AC19" s="37"/>
      <c r="AD19" s="38">
        <f>ROUND((+S19+U19+V19+W19+X19+Y19+Z19+R19+T19+AA19)/(10),1)</f>
        <v>92559.8</v>
      </c>
    </row>
    <row r="20" spans="1:30" ht="12.75">
      <c r="A20" s="50" t="s">
        <v>5</v>
      </c>
      <c r="B20" s="51">
        <v>587000</v>
      </c>
      <c r="C20" s="105">
        <v>1087000</v>
      </c>
      <c r="D20" s="51">
        <v>553400</v>
      </c>
      <c r="E20" s="31">
        <v>709600</v>
      </c>
      <c r="F20" s="51">
        <v>901200</v>
      </c>
      <c r="G20" s="51">
        <v>617200</v>
      </c>
      <c r="H20" s="105">
        <v>652900</v>
      </c>
      <c r="I20" s="105">
        <v>612700</v>
      </c>
      <c r="J20" s="105">
        <v>524900</v>
      </c>
      <c r="K20" s="105">
        <v>310100</v>
      </c>
      <c r="L20" s="51">
        <v>846600</v>
      </c>
      <c r="M20" s="105">
        <v>806900</v>
      </c>
      <c r="N20" s="105">
        <v>477300</v>
      </c>
      <c r="O20" s="105">
        <v>866300</v>
      </c>
      <c r="P20" s="106">
        <v>534251</v>
      </c>
      <c r="Q20" s="105">
        <v>542165</v>
      </c>
      <c r="R20" s="107">
        <v>833165</v>
      </c>
      <c r="S20" s="106">
        <v>663669</v>
      </c>
      <c r="T20" s="106">
        <v>759614</v>
      </c>
      <c r="U20" s="105">
        <v>872171</v>
      </c>
      <c r="V20" s="107">
        <v>863184</v>
      </c>
      <c r="W20" s="105">
        <v>677674</v>
      </c>
      <c r="X20" s="105">
        <v>785567</v>
      </c>
      <c r="Y20" s="105">
        <v>689083</v>
      </c>
      <c r="Z20" s="107">
        <v>841784</v>
      </c>
      <c r="AA20" s="131">
        <v>721752</v>
      </c>
      <c r="AB20" s="108">
        <v>63292</v>
      </c>
      <c r="AC20" s="109"/>
      <c r="AD20" s="38">
        <f>ROUND((+S20+U20+V20+W20+X20+Y20+Z20+R20+T20+AA20)/(10),1)</f>
        <v>770766.3</v>
      </c>
    </row>
    <row r="21" spans="1:30" ht="12.75">
      <c r="A21" s="50" t="s">
        <v>6</v>
      </c>
      <c r="B21" s="51">
        <v>3000</v>
      </c>
      <c r="C21" s="31">
        <v>0</v>
      </c>
      <c r="D21" s="31">
        <v>400</v>
      </c>
      <c r="E21" s="51">
        <v>7600</v>
      </c>
      <c r="F21" s="51">
        <v>1700</v>
      </c>
      <c r="G21" s="51">
        <v>18800</v>
      </c>
      <c r="H21" s="105">
        <v>300</v>
      </c>
      <c r="I21" s="105">
        <v>5900</v>
      </c>
      <c r="J21" s="105">
        <v>3100</v>
      </c>
      <c r="K21" s="105">
        <v>8900</v>
      </c>
      <c r="L21" s="51">
        <v>25600</v>
      </c>
      <c r="M21" s="105">
        <v>45300</v>
      </c>
      <c r="N21" s="105">
        <v>62400</v>
      </c>
      <c r="O21" s="105">
        <v>10800</v>
      </c>
      <c r="P21" s="106">
        <v>11737</v>
      </c>
      <c r="Q21" s="110">
        <v>94475</v>
      </c>
      <c r="R21" s="111">
        <v>63180</v>
      </c>
      <c r="S21" s="112">
        <v>36064</v>
      </c>
      <c r="T21" s="112">
        <v>70643</v>
      </c>
      <c r="U21" s="105">
        <v>554</v>
      </c>
      <c r="V21" s="111">
        <v>1324</v>
      </c>
      <c r="W21" s="110">
        <v>457</v>
      </c>
      <c r="X21" s="110">
        <v>471</v>
      </c>
      <c r="Y21" s="110">
        <v>1256</v>
      </c>
      <c r="Z21" s="111">
        <v>6805</v>
      </c>
      <c r="AA21" s="131">
        <v>12793</v>
      </c>
      <c r="AB21" s="113">
        <v>23</v>
      </c>
      <c r="AC21" s="109"/>
      <c r="AD21" s="38">
        <f>ROUND((+S21+U21+V21+W21+X21+Y21+Z21+R21+T21+AA21)/(10),1)</f>
        <v>19354.7</v>
      </c>
    </row>
    <row r="22" spans="1:30" ht="12.75">
      <c r="A22" s="50" t="s">
        <v>0</v>
      </c>
      <c r="B22" s="51">
        <v>10000</v>
      </c>
      <c r="C22" s="105">
        <v>6100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105">
        <v>3800</v>
      </c>
      <c r="J22" s="31">
        <v>2300</v>
      </c>
      <c r="K22" s="31">
        <v>1500</v>
      </c>
      <c r="L22" s="31">
        <v>4100</v>
      </c>
      <c r="M22" s="31">
        <v>700</v>
      </c>
      <c r="N22" s="31">
        <v>2000</v>
      </c>
      <c r="O22" s="31">
        <v>3800</v>
      </c>
      <c r="P22" s="106">
        <v>5485</v>
      </c>
      <c r="Q22" s="33">
        <v>4689</v>
      </c>
      <c r="R22" s="34">
        <v>5948</v>
      </c>
      <c r="S22" s="35">
        <v>9897</v>
      </c>
      <c r="T22" s="35">
        <v>4268</v>
      </c>
      <c r="U22" s="33">
        <v>12173</v>
      </c>
      <c r="V22" s="34">
        <v>6863</v>
      </c>
      <c r="W22" s="33">
        <v>6520</v>
      </c>
      <c r="X22" s="33">
        <v>7200</v>
      </c>
      <c r="Y22" s="33">
        <v>9306</v>
      </c>
      <c r="Z22" s="34">
        <v>11241</v>
      </c>
      <c r="AA22" s="97">
        <v>3642</v>
      </c>
      <c r="AB22" s="36">
        <v>902</v>
      </c>
      <c r="AC22" s="37"/>
      <c r="AD22" s="38">
        <f>ROUND((+S22+U22+V22+W22+X22+Y22+Z22+R22+T22+AA22)/(10),1)</f>
        <v>7705.8</v>
      </c>
    </row>
    <row r="23" spans="1:30" ht="12.75">
      <c r="A23" s="52" t="s">
        <v>34</v>
      </c>
      <c r="B23" s="53">
        <f aca="true" t="shared" si="0" ref="B23:P23">+B19+B20+B21+B22</f>
        <v>711000</v>
      </c>
      <c r="C23" s="53">
        <f t="shared" si="0"/>
        <v>1181100</v>
      </c>
      <c r="D23" s="53">
        <f t="shared" si="0"/>
        <v>857100</v>
      </c>
      <c r="E23" s="53">
        <f t="shared" si="0"/>
        <v>767500</v>
      </c>
      <c r="F23" s="53">
        <f t="shared" si="0"/>
        <v>1012500</v>
      </c>
      <c r="G23" s="53">
        <f t="shared" si="0"/>
        <v>825400</v>
      </c>
      <c r="H23" s="53">
        <f t="shared" si="0"/>
        <v>694500</v>
      </c>
      <c r="I23" s="53">
        <f t="shared" si="0"/>
        <v>692300</v>
      </c>
      <c r="J23" s="53">
        <f t="shared" si="0"/>
        <v>571000</v>
      </c>
      <c r="K23" s="53">
        <f t="shared" si="0"/>
        <v>410900</v>
      </c>
      <c r="L23" s="53">
        <f t="shared" si="0"/>
        <v>941000</v>
      </c>
      <c r="M23" s="53">
        <f t="shared" si="0"/>
        <v>1017200</v>
      </c>
      <c r="N23" s="53">
        <f t="shared" si="0"/>
        <v>698900</v>
      </c>
      <c r="O23" s="54">
        <f t="shared" si="0"/>
        <v>899700</v>
      </c>
      <c r="P23" s="54">
        <f t="shared" si="0"/>
        <v>660473</v>
      </c>
      <c r="Q23" s="55">
        <f>+Q19+Q20+Q21+Q22</f>
        <v>722631</v>
      </c>
      <c r="R23" s="56">
        <f>SUM(R19:R22)</f>
        <v>949409</v>
      </c>
      <c r="S23" s="57">
        <f aca="true" t="shared" si="1" ref="S23:Y23">+S19+S20+S21+S22</f>
        <v>802557</v>
      </c>
      <c r="T23" s="57">
        <f t="shared" si="1"/>
        <v>880392</v>
      </c>
      <c r="U23" s="55">
        <f t="shared" si="1"/>
        <v>1047984</v>
      </c>
      <c r="V23" s="56">
        <f t="shared" si="1"/>
        <v>1026212</v>
      </c>
      <c r="W23" s="55">
        <f t="shared" si="1"/>
        <v>804816</v>
      </c>
      <c r="X23" s="55">
        <f t="shared" si="1"/>
        <v>928563</v>
      </c>
      <c r="Y23" s="55">
        <f t="shared" si="1"/>
        <v>760609</v>
      </c>
      <c r="Z23" s="55">
        <f>+Z19+Z20+Z21+Z22</f>
        <v>891620</v>
      </c>
      <c r="AA23" s="132">
        <v>811704</v>
      </c>
      <c r="AB23" s="138">
        <f>+AB19+AB20+AB21+AB22</f>
        <v>191361</v>
      </c>
      <c r="AC23" s="58"/>
      <c r="AD23" s="59">
        <f>ROUND((+S23+U23+V23+W23+X23+Y23+Z23+AA23+R23+T23)/(10),1)</f>
        <v>890386.6</v>
      </c>
    </row>
    <row r="24" spans="1:30" ht="12.75">
      <c r="A24" s="52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56"/>
      <c r="R24" s="56"/>
      <c r="S24" s="56"/>
      <c r="T24" s="56"/>
      <c r="U24" s="56"/>
      <c r="V24" s="56"/>
      <c r="W24" s="56"/>
      <c r="X24" s="56"/>
      <c r="Y24" s="56"/>
      <c r="Z24" s="123"/>
      <c r="AA24" s="137"/>
      <c r="AB24" s="138"/>
      <c r="AC24" s="58"/>
      <c r="AD24" s="38"/>
    </row>
    <row r="25" spans="1:30" ht="12.75">
      <c r="A25" s="62" t="s">
        <v>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32"/>
      <c r="Q25" s="63"/>
      <c r="R25" s="64"/>
      <c r="S25" s="65"/>
      <c r="T25" s="63"/>
      <c r="U25" s="63"/>
      <c r="V25" s="63"/>
      <c r="W25" s="63"/>
      <c r="X25" s="63"/>
      <c r="Y25" s="64"/>
      <c r="Z25" s="63"/>
      <c r="AA25" s="133"/>
      <c r="AB25" s="139"/>
      <c r="AC25" s="66"/>
      <c r="AD25" s="38"/>
    </row>
    <row r="26" spans="1:30" ht="12.75">
      <c r="A26" s="27" t="s">
        <v>7</v>
      </c>
      <c r="B26" s="31">
        <f aca="true" t="shared" si="2" ref="B26:O26">SUM(B27:B29)</f>
        <v>600000</v>
      </c>
      <c r="C26" s="31">
        <f t="shared" si="2"/>
        <v>837800</v>
      </c>
      <c r="D26" s="31">
        <f t="shared" si="2"/>
        <v>776500</v>
      </c>
      <c r="E26" s="31">
        <f t="shared" si="2"/>
        <v>622000</v>
      </c>
      <c r="F26" s="31">
        <f t="shared" si="2"/>
        <v>748900</v>
      </c>
      <c r="G26" s="31">
        <f t="shared" si="2"/>
        <v>762300</v>
      </c>
      <c r="H26" s="31">
        <f t="shared" si="2"/>
        <v>616900</v>
      </c>
      <c r="I26" s="31">
        <f t="shared" si="2"/>
        <v>644300</v>
      </c>
      <c r="J26" s="31">
        <f t="shared" si="2"/>
        <v>472300</v>
      </c>
      <c r="K26" s="31">
        <f t="shared" si="2"/>
        <v>339500</v>
      </c>
      <c r="L26" s="31">
        <f t="shared" si="2"/>
        <v>685300</v>
      </c>
      <c r="M26" s="31">
        <f t="shared" si="2"/>
        <v>847200</v>
      </c>
      <c r="N26" s="31">
        <f t="shared" si="2"/>
        <v>671500</v>
      </c>
      <c r="O26" s="32">
        <f t="shared" si="2"/>
        <v>782200</v>
      </c>
      <c r="P26" s="32">
        <f aca="true" t="shared" si="3" ref="P26:U26">SUM(P27:P29)</f>
        <v>572519</v>
      </c>
      <c r="Q26" s="63">
        <f t="shared" si="3"/>
        <v>666551</v>
      </c>
      <c r="R26" s="64">
        <f t="shared" si="3"/>
        <v>847682</v>
      </c>
      <c r="S26" s="65">
        <f t="shared" si="3"/>
        <v>747808</v>
      </c>
      <c r="T26" s="63">
        <f t="shared" si="3"/>
        <v>707327</v>
      </c>
      <c r="U26" s="63">
        <f t="shared" si="3"/>
        <v>885039</v>
      </c>
      <c r="V26" s="63">
        <f aca="true" t="shared" si="4" ref="V26:AB26">SUM(V27:V29)</f>
        <v>900045</v>
      </c>
      <c r="W26" s="63">
        <f t="shared" si="4"/>
        <v>664027</v>
      </c>
      <c r="X26" s="63">
        <f t="shared" si="4"/>
        <v>861295</v>
      </c>
      <c r="Y26" s="98">
        <f t="shared" si="4"/>
        <v>724949</v>
      </c>
      <c r="Z26" s="135">
        <f t="shared" si="4"/>
        <v>815258</v>
      </c>
      <c r="AA26" s="136">
        <v>680788</v>
      </c>
      <c r="AB26" s="67">
        <f t="shared" si="4"/>
        <v>45677</v>
      </c>
      <c r="AC26" s="66"/>
      <c r="AD26" s="38">
        <f>ROUND((+S26+U26+V26+W26+X26+Y26+Z26+R26+T26+AA26)/(10),1)</f>
        <v>783421.8</v>
      </c>
    </row>
    <row r="27" spans="1:30" ht="12.75">
      <c r="A27" s="27" t="s">
        <v>9</v>
      </c>
      <c r="B27" s="31">
        <v>0</v>
      </c>
      <c r="C27" s="32">
        <v>0</v>
      </c>
      <c r="D27" s="31">
        <v>0</v>
      </c>
      <c r="E27" s="68">
        <v>800</v>
      </c>
      <c r="F27" s="51">
        <v>100</v>
      </c>
      <c r="G27" s="51">
        <v>1300</v>
      </c>
      <c r="H27" s="105">
        <v>700</v>
      </c>
      <c r="I27" s="105">
        <v>1300</v>
      </c>
      <c r="J27" s="105">
        <v>1200</v>
      </c>
      <c r="K27" s="105">
        <v>2100</v>
      </c>
      <c r="L27" s="51">
        <v>2400</v>
      </c>
      <c r="M27" s="105">
        <v>1900</v>
      </c>
      <c r="N27" s="105">
        <v>1600</v>
      </c>
      <c r="O27" s="105">
        <v>1300</v>
      </c>
      <c r="P27" s="106">
        <v>904</v>
      </c>
      <c r="Q27" s="105">
        <v>1162</v>
      </c>
      <c r="R27" s="107">
        <v>467</v>
      </c>
      <c r="S27" s="106">
        <v>1003</v>
      </c>
      <c r="T27" s="105">
        <v>1192</v>
      </c>
      <c r="U27" s="105">
        <v>1487</v>
      </c>
      <c r="V27" s="105">
        <v>1609</v>
      </c>
      <c r="W27" s="105">
        <v>1478</v>
      </c>
      <c r="X27" s="105">
        <v>1652</v>
      </c>
      <c r="Y27" s="114">
        <v>1556</v>
      </c>
      <c r="Z27" s="107">
        <v>1656</v>
      </c>
      <c r="AA27" s="131">
        <v>2081</v>
      </c>
      <c r="AB27" s="108">
        <v>38</v>
      </c>
      <c r="AC27" s="109"/>
      <c r="AD27" s="38">
        <f aca="true" t="shared" si="5" ref="AD27:AD36">ROUND((+S27+U27+V27+W27+X27+Y27+Z27+AA27+R27+T27)/(10),1)</f>
        <v>1418.1</v>
      </c>
    </row>
    <row r="28" spans="1:30" ht="12.75">
      <c r="A28" s="27" t="s">
        <v>8</v>
      </c>
      <c r="B28" s="31">
        <v>0</v>
      </c>
      <c r="C28" s="111">
        <v>100</v>
      </c>
      <c r="D28" s="51">
        <v>2100</v>
      </c>
      <c r="E28" s="68">
        <v>2200</v>
      </c>
      <c r="F28" s="51">
        <v>2100</v>
      </c>
      <c r="G28" s="51">
        <v>1800</v>
      </c>
      <c r="H28" s="105">
        <v>3200</v>
      </c>
      <c r="I28" s="105">
        <v>2600</v>
      </c>
      <c r="J28" s="105">
        <v>3100</v>
      </c>
      <c r="K28" s="105">
        <v>3500</v>
      </c>
      <c r="L28" s="51">
        <v>3400</v>
      </c>
      <c r="M28" s="105">
        <v>3300</v>
      </c>
      <c r="N28" s="105">
        <v>3100</v>
      </c>
      <c r="O28" s="105">
        <v>2900</v>
      </c>
      <c r="P28" s="106">
        <v>3022</v>
      </c>
      <c r="Q28" s="105">
        <v>2777</v>
      </c>
      <c r="R28" s="107">
        <v>2893</v>
      </c>
      <c r="S28" s="106">
        <v>8995</v>
      </c>
      <c r="T28" s="105">
        <v>10665</v>
      </c>
      <c r="U28" s="105">
        <v>5737</v>
      </c>
      <c r="V28" s="105">
        <v>5114</v>
      </c>
      <c r="W28" s="105">
        <v>5511</v>
      </c>
      <c r="X28" s="105">
        <v>5432</v>
      </c>
      <c r="Y28" s="114">
        <v>6129</v>
      </c>
      <c r="Z28" s="107">
        <v>6058</v>
      </c>
      <c r="AA28" s="131">
        <v>5432</v>
      </c>
      <c r="AB28" s="108">
        <v>379</v>
      </c>
      <c r="AC28" s="109"/>
      <c r="AD28" s="38">
        <f t="shared" si="5"/>
        <v>6196.6</v>
      </c>
    </row>
    <row r="29" spans="1:30" ht="12.75">
      <c r="A29" s="27" t="s">
        <v>21</v>
      </c>
      <c r="B29" s="69">
        <v>600000</v>
      </c>
      <c r="C29" s="106">
        <v>837700</v>
      </c>
      <c r="D29" s="51">
        <v>774400</v>
      </c>
      <c r="E29" s="68">
        <v>619000</v>
      </c>
      <c r="F29" s="51">
        <v>746700</v>
      </c>
      <c r="G29" s="51">
        <v>759200</v>
      </c>
      <c r="H29" s="105">
        <v>613000</v>
      </c>
      <c r="I29" s="105">
        <v>640400</v>
      </c>
      <c r="J29" s="105">
        <v>468000</v>
      </c>
      <c r="K29" s="105">
        <v>333900</v>
      </c>
      <c r="L29" s="51">
        <v>679500</v>
      </c>
      <c r="M29" s="105">
        <v>842000</v>
      </c>
      <c r="N29" s="105">
        <v>666800</v>
      </c>
      <c r="O29" s="105">
        <v>778000</v>
      </c>
      <c r="P29" s="106">
        <v>568593</v>
      </c>
      <c r="Q29" s="105">
        <v>662612</v>
      </c>
      <c r="R29" s="107">
        <v>844322</v>
      </c>
      <c r="S29" s="106">
        <v>737810</v>
      </c>
      <c r="T29" s="105">
        <v>695470</v>
      </c>
      <c r="U29" s="105">
        <v>877815</v>
      </c>
      <c r="V29" s="105">
        <v>893322</v>
      </c>
      <c r="W29" s="105">
        <v>657038</v>
      </c>
      <c r="X29" s="105">
        <v>854211</v>
      </c>
      <c r="Y29" s="114">
        <v>717264</v>
      </c>
      <c r="Z29" s="107">
        <v>807544</v>
      </c>
      <c r="AA29" s="131">
        <v>673275</v>
      </c>
      <c r="AB29" s="108">
        <v>45260</v>
      </c>
      <c r="AC29" s="109"/>
      <c r="AD29" s="38">
        <f t="shared" si="5"/>
        <v>775807.1</v>
      </c>
    </row>
    <row r="30" spans="1:30" ht="12.75">
      <c r="A30" s="30" t="s">
        <v>30</v>
      </c>
      <c r="B30" s="31">
        <v>0</v>
      </c>
      <c r="C30" s="111">
        <v>900</v>
      </c>
      <c r="D30" s="51">
        <v>14800</v>
      </c>
      <c r="E30" s="68">
        <v>19600</v>
      </c>
      <c r="F30" s="51">
        <v>16000</v>
      </c>
      <c r="G30" s="51">
        <v>8000</v>
      </c>
      <c r="H30" s="105">
        <v>2700</v>
      </c>
      <c r="I30" s="105">
        <v>1500</v>
      </c>
      <c r="J30" s="105">
        <v>2000</v>
      </c>
      <c r="K30" s="105">
        <v>1900</v>
      </c>
      <c r="L30" s="51">
        <v>4900</v>
      </c>
      <c r="M30" s="105">
        <v>5700</v>
      </c>
      <c r="N30" s="105">
        <v>1700</v>
      </c>
      <c r="O30" s="105">
        <v>3500</v>
      </c>
      <c r="P30" s="106">
        <v>2521</v>
      </c>
      <c r="Q30" s="105">
        <v>2524</v>
      </c>
      <c r="R30" s="107">
        <v>1068</v>
      </c>
      <c r="S30" s="106">
        <v>1157</v>
      </c>
      <c r="T30" s="105">
        <v>605</v>
      </c>
      <c r="U30" s="105">
        <v>442</v>
      </c>
      <c r="V30" s="105">
        <v>519</v>
      </c>
      <c r="W30" s="105">
        <v>783</v>
      </c>
      <c r="X30" s="105">
        <v>464</v>
      </c>
      <c r="Y30" s="114">
        <v>359</v>
      </c>
      <c r="Z30" s="107">
        <v>392</v>
      </c>
      <c r="AA30" s="131">
        <v>110</v>
      </c>
      <c r="AB30" s="108">
        <v>0</v>
      </c>
      <c r="AC30" s="109"/>
      <c r="AD30" s="38">
        <f t="shared" si="5"/>
        <v>589.9</v>
      </c>
    </row>
    <row r="31" spans="1:30" ht="12.75">
      <c r="A31" s="30" t="s">
        <v>31</v>
      </c>
      <c r="B31" s="31">
        <v>0</v>
      </c>
      <c r="C31" s="106">
        <v>500</v>
      </c>
      <c r="D31" s="51">
        <v>2100</v>
      </c>
      <c r="E31" s="68">
        <v>2900</v>
      </c>
      <c r="F31" s="51">
        <v>2900</v>
      </c>
      <c r="G31" s="51">
        <v>1900</v>
      </c>
      <c r="H31" s="105">
        <v>2400</v>
      </c>
      <c r="I31" s="105">
        <v>2700</v>
      </c>
      <c r="J31" s="105">
        <v>3500</v>
      </c>
      <c r="K31" s="105">
        <v>3000</v>
      </c>
      <c r="L31" s="51">
        <v>2800</v>
      </c>
      <c r="M31" s="105">
        <v>4800</v>
      </c>
      <c r="N31" s="105">
        <v>4100</v>
      </c>
      <c r="O31" s="105">
        <v>3700</v>
      </c>
      <c r="P31" s="106">
        <v>3154</v>
      </c>
      <c r="Q31" s="105">
        <v>2923</v>
      </c>
      <c r="R31" s="107">
        <v>2799</v>
      </c>
      <c r="S31" s="106">
        <v>2936</v>
      </c>
      <c r="T31" s="105">
        <v>2867</v>
      </c>
      <c r="U31" s="105">
        <v>2592</v>
      </c>
      <c r="V31" s="105">
        <v>1764</v>
      </c>
      <c r="W31" s="105">
        <v>1023</v>
      </c>
      <c r="X31" s="105">
        <v>1144</v>
      </c>
      <c r="Y31" s="114">
        <v>666</v>
      </c>
      <c r="Z31" s="107">
        <v>106</v>
      </c>
      <c r="AA31" s="131">
        <v>162</v>
      </c>
      <c r="AB31" s="108">
        <v>4</v>
      </c>
      <c r="AC31" s="109"/>
      <c r="AD31" s="38">
        <f t="shared" si="5"/>
        <v>1605.9</v>
      </c>
    </row>
    <row r="32" spans="1:30" ht="12.75">
      <c r="A32" s="30" t="s">
        <v>32</v>
      </c>
      <c r="B32" s="69">
        <v>3000</v>
      </c>
      <c r="C32" s="111">
        <v>4200</v>
      </c>
      <c r="D32" s="51">
        <v>1700</v>
      </c>
      <c r="E32" s="68">
        <v>2000</v>
      </c>
      <c r="F32" s="51">
        <v>3000</v>
      </c>
      <c r="G32" s="51">
        <v>1600</v>
      </c>
      <c r="H32" s="105">
        <v>1300</v>
      </c>
      <c r="I32" s="105">
        <v>2200</v>
      </c>
      <c r="J32" s="105">
        <v>1200</v>
      </c>
      <c r="K32" s="105">
        <v>1800</v>
      </c>
      <c r="L32" s="51">
        <v>3300</v>
      </c>
      <c r="M32" s="105">
        <v>2700</v>
      </c>
      <c r="N32" s="105">
        <v>1700</v>
      </c>
      <c r="O32" s="105">
        <v>2500</v>
      </c>
      <c r="P32" s="106">
        <v>2700</v>
      </c>
      <c r="Q32" s="105">
        <v>2903</v>
      </c>
      <c r="R32" s="107">
        <v>3804</v>
      </c>
      <c r="S32" s="106">
        <v>2824</v>
      </c>
      <c r="T32" s="105">
        <v>3474</v>
      </c>
      <c r="U32" s="105">
        <v>3026</v>
      </c>
      <c r="V32" s="105">
        <v>3582</v>
      </c>
      <c r="W32" s="105">
        <v>2447</v>
      </c>
      <c r="X32" s="105">
        <v>2493</v>
      </c>
      <c r="Y32" s="114">
        <v>2495</v>
      </c>
      <c r="Z32" s="107">
        <v>1775</v>
      </c>
      <c r="AA32" s="131">
        <v>3286</v>
      </c>
      <c r="AB32" s="108">
        <v>0</v>
      </c>
      <c r="AC32" s="109"/>
      <c r="AD32" s="38">
        <f t="shared" si="5"/>
        <v>2920.6</v>
      </c>
    </row>
    <row r="33" spans="1:30" ht="12.75">
      <c r="A33" s="27" t="s">
        <v>10</v>
      </c>
      <c r="B33" s="51">
        <v>20000</v>
      </c>
      <c r="C33" s="106">
        <v>-9100</v>
      </c>
      <c r="D33" s="51">
        <v>6800</v>
      </c>
      <c r="E33" s="68">
        <v>3200</v>
      </c>
      <c r="F33" s="51">
        <v>2900</v>
      </c>
      <c r="G33" s="51">
        <v>500</v>
      </c>
      <c r="H33" s="105">
        <v>-2000</v>
      </c>
      <c r="I33" s="105">
        <v>900</v>
      </c>
      <c r="J33" s="105">
        <v>1500</v>
      </c>
      <c r="K33" s="31">
        <v>0</v>
      </c>
      <c r="L33" s="51">
        <v>1000</v>
      </c>
      <c r="M33" s="105">
        <v>-400</v>
      </c>
      <c r="N33" s="105">
        <v>1000</v>
      </c>
      <c r="O33" s="105">
        <v>-1200</v>
      </c>
      <c r="P33" s="106">
        <v>-1716</v>
      </c>
      <c r="Q33" s="105">
        <v>606</v>
      </c>
      <c r="R33" s="107">
        <v>1081</v>
      </c>
      <c r="S33" s="106">
        <v>1709</v>
      </c>
      <c r="T33" s="105">
        <v>2828</v>
      </c>
      <c r="U33" s="105">
        <v>1770</v>
      </c>
      <c r="V33" s="105">
        <v>-378</v>
      </c>
      <c r="W33" s="105">
        <v>635</v>
      </c>
      <c r="X33" s="105">
        <v>1063</v>
      </c>
      <c r="Y33" s="114">
        <v>133</v>
      </c>
      <c r="Z33" s="107">
        <v>402</v>
      </c>
      <c r="AA33" s="131">
        <v>146</v>
      </c>
      <c r="AB33" s="108">
        <v>82</v>
      </c>
      <c r="AC33" s="109"/>
      <c r="AD33" s="38">
        <f t="shared" si="5"/>
        <v>938.9</v>
      </c>
    </row>
    <row r="34" spans="1:30" ht="12.75">
      <c r="A34" s="27" t="s">
        <v>11</v>
      </c>
      <c r="B34" s="31">
        <v>0</v>
      </c>
      <c r="C34" s="32">
        <v>0</v>
      </c>
      <c r="D34" s="51">
        <v>4600</v>
      </c>
      <c r="E34" s="68">
        <v>6900</v>
      </c>
      <c r="F34" s="51">
        <v>3900</v>
      </c>
      <c r="G34" s="51">
        <v>9600</v>
      </c>
      <c r="H34" s="105">
        <v>3100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2">
        <v>0</v>
      </c>
      <c r="Q34" s="33">
        <v>0</v>
      </c>
      <c r="R34" s="34">
        <v>0</v>
      </c>
      <c r="S34" s="35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99">
        <v>0</v>
      </c>
      <c r="Z34" s="34">
        <v>0</v>
      </c>
      <c r="AA34" s="97">
        <v>0</v>
      </c>
      <c r="AB34" s="36">
        <v>0</v>
      </c>
      <c r="AC34" s="37"/>
      <c r="AD34" s="38">
        <f t="shared" si="5"/>
        <v>0</v>
      </c>
    </row>
    <row r="35" spans="1:30" ht="12.75">
      <c r="A35" s="27" t="s">
        <v>12</v>
      </c>
      <c r="B35" s="31">
        <v>0</v>
      </c>
      <c r="C35" s="111">
        <v>56000</v>
      </c>
      <c r="D35" s="51">
        <v>300</v>
      </c>
      <c r="E35" s="68">
        <v>1300</v>
      </c>
      <c r="F35" s="51">
        <v>45500</v>
      </c>
      <c r="G35" s="51">
        <v>200</v>
      </c>
      <c r="H35" s="105">
        <v>200</v>
      </c>
      <c r="I35" s="105">
        <v>0</v>
      </c>
      <c r="J35" s="105">
        <v>100</v>
      </c>
      <c r="K35" s="105">
        <v>0</v>
      </c>
      <c r="L35" s="51">
        <v>79400</v>
      </c>
      <c r="M35" s="105">
        <v>0</v>
      </c>
      <c r="N35" s="105">
        <v>100</v>
      </c>
      <c r="O35" s="105">
        <v>0</v>
      </c>
      <c r="P35" s="106">
        <v>27</v>
      </c>
      <c r="Q35" s="33">
        <v>8</v>
      </c>
      <c r="R35" s="34">
        <v>48</v>
      </c>
      <c r="S35" s="35">
        <v>256</v>
      </c>
      <c r="T35" s="33">
        <v>205</v>
      </c>
      <c r="U35" s="33">
        <v>274</v>
      </c>
      <c r="V35" s="33">
        <v>515</v>
      </c>
      <c r="W35" s="33">
        <v>576</v>
      </c>
      <c r="X35" s="33">
        <v>1140</v>
      </c>
      <c r="Y35" s="99">
        <v>217</v>
      </c>
      <c r="Z35" s="34">
        <v>170</v>
      </c>
      <c r="AA35" s="97">
        <v>68</v>
      </c>
      <c r="AB35" s="36">
        <v>0</v>
      </c>
      <c r="AC35" s="37"/>
      <c r="AD35" s="38">
        <f t="shared" si="5"/>
        <v>346.9</v>
      </c>
    </row>
    <row r="36" spans="1:30" ht="12.75">
      <c r="A36" s="62" t="s">
        <v>37</v>
      </c>
      <c r="B36" s="53">
        <f aca="true" t="shared" si="6" ref="B36:R36">SUM(B30:B35)+B26</f>
        <v>623000</v>
      </c>
      <c r="C36" s="53">
        <f t="shared" si="6"/>
        <v>890300</v>
      </c>
      <c r="D36" s="53">
        <f t="shared" si="6"/>
        <v>806800</v>
      </c>
      <c r="E36" s="53">
        <f t="shared" si="6"/>
        <v>657900</v>
      </c>
      <c r="F36" s="53">
        <f t="shared" si="6"/>
        <v>823100</v>
      </c>
      <c r="G36" s="53">
        <f t="shared" si="6"/>
        <v>784100</v>
      </c>
      <c r="H36" s="53">
        <f t="shared" si="6"/>
        <v>624600</v>
      </c>
      <c r="I36" s="53">
        <f t="shared" si="6"/>
        <v>651600</v>
      </c>
      <c r="J36" s="53">
        <f t="shared" si="6"/>
        <v>480600</v>
      </c>
      <c r="K36" s="53">
        <f t="shared" si="6"/>
        <v>346200</v>
      </c>
      <c r="L36" s="53">
        <f t="shared" si="6"/>
        <v>776700</v>
      </c>
      <c r="M36" s="53">
        <f t="shared" si="6"/>
        <v>860000</v>
      </c>
      <c r="N36" s="53">
        <f t="shared" si="6"/>
        <v>680100</v>
      </c>
      <c r="O36" s="54">
        <f t="shared" si="6"/>
        <v>790700</v>
      </c>
      <c r="P36" s="54">
        <f t="shared" si="6"/>
        <v>579205</v>
      </c>
      <c r="Q36" s="55">
        <f t="shared" si="6"/>
        <v>675515</v>
      </c>
      <c r="R36" s="56">
        <f t="shared" si="6"/>
        <v>856482</v>
      </c>
      <c r="S36" s="57">
        <f aca="true" t="shared" si="7" ref="S36:Y36">SUM(S30:S35)+S26</f>
        <v>756690</v>
      </c>
      <c r="T36" s="55">
        <f t="shared" si="7"/>
        <v>717306</v>
      </c>
      <c r="U36" s="55">
        <f t="shared" si="7"/>
        <v>893143</v>
      </c>
      <c r="V36" s="55">
        <f t="shared" si="7"/>
        <v>906047</v>
      </c>
      <c r="W36" s="55">
        <f t="shared" si="7"/>
        <v>669491</v>
      </c>
      <c r="X36" s="55">
        <f t="shared" si="7"/>
        <v>867599</v>
      </c>
      <c r="Y36" s="100">
        <f t="shared" si="7"/>
        <v>728819</v>
      </c>
      <c r="Z36" s="56">
        <f>SUM(Z30:Z35)+Z26</f>
        <v>818103</v>
      </c>
      <c r="AA36" s="132">
        <v>684560</v>
      </c>
      <c r="AB36" s="61">
        <f>SUM(AB30:AB35)+AB26</f>
        <v>45763</v>
      </c>
      <c r="AC36" s="58"/>
      <c r="AD36" s="59">
        <f t="shared" si="5"/>
        <v>789824</v>
      </c>
    </row>
    <row r="37" spans="1:30" ht="12.75">
      <c r="A37" s="52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6"/>
      <c r="R37" s="56"/>
      <c r="S37" s="56"/>
      <c r="T37" s="56"/>
      <c r="U37" s="56"/>
      <c r="V37" s="56"/>
      <c r="W37" s="56"/>
      <c r="X37" s="56"/>
      <c r="Y37" s="100"/>
      <c r="Z37" s="56"/>
      <c r="AA37" s="132"/>
      <c r="AB37" s="61"/>
      <c r="AC37" s="58"/>
      <c r="AD37" s="38"/>
    </row>
    <row r="38" spans="1:30" ht="12.75">
      <c r="A38" s="62" t="s">
        <v>40</v>
      </c>
      <c r="B38" s="53">
        <f aca="true" t="shared" si="8" ref="B38:Q38">+B23-B36</f>
        <v>88000</v>
      </c>
      <c r="C38" s="53">
        <f t="shared" si="8"/>
        <v>290800</v>
      </c>
      <c r="D38" s="53">
        <f t="shared" si="8"/>
        <v>50300</v>
      </c>
      <c r="E38" s="53">
        <f t="shared" si="8"/>
        <v>109600</v>
      </c>
      <c r="F38" s="53">
        <f t="shared" si="8"/>
        <v>189400</v>
      </c>
      <c r="G38" s="53">
        <f t="shared" si="8"/>
        <v>41300</v>
      </c>
      <c r="H38" s="53">
        <f t="shared" si="8"/>
        <v>69900</v>
      </c>
      <c r="I38" s="53">
        <f t="shared" si="8"/>
        <v>40700</v>
      </c>
      <c r="J38" s="53">
        <f t="shared" si="8"/>
        <v>90400</v>
      </c>
      <c r="K38" s="53">
        <f t="shared" si="8"/>
        <v>64700</v>
      </c>
      <c r="L38" s="53">
        <f t="shared" si="8"/>
        <v>164300</v>
      </c>
      <c r="M38" s="53">
        <f t="shared" si="8"/>
        <v>157200</v>
      </c>
      <c r="N38" s="53">
        <f t="shared" si="8"/>
        <v>18800</v>
      </c>
      <c r="O38" s="54">
        <f t="shared" si="8"/>
        <v>109000</v>
      </c>
      <c r="P38" s="54">
        <f>+P23-P36</f>
        <v>81268</v>
      </c>
      <c r="Q38" s="55">
        <f t="shared" si="8"/>
        <v>47116</v>
      </c>
      <c r="R38" s="56">
        <v>92927</v>
      </c>
      <c r="S38" s="57">
        <f aca="true" t="shared" si="9" ref="S38:Y38">+S23-S36</f>
        <v>45867</v>
      </c>
      <c r="T38" s="55">
        <f t="shared" si="9"/>
        <v>163086</v>
      </c>
      <c r="U38" s="55">
        <f t="shared" si="9"/>
        <v>154841</v>
      </c>
      <c r="V38" s="55">
        <f t="shared" si="9"/>
        <v>120165</v>
      </c>
      <c r="W38" s="55">
        <f t="shared" si="9"/>
        <v>135325</v>
      </c>
      <c r="X38" s="55">
        <f t="shared" si="9"/>
        <v>60964</v>
      </c>
      <c r="Y38" s="100">
        <f t="shared" si="9"/>
        <v>31790</v>
      </c>
      <c r="Z38" s="56">
        <f>+Z23-Z36</f>
        <v>73517</v>
      </c>
      <c r="AA38" s="132">
        <v>127144</v>
      </c>
      <c r="AB38" s="61">
        <f>+AB23-AB36</f>
        <v>145598</v>
      </c>
      <c r="AC38" s="58"/>
      <c r="AD38" s="59">
        <f>ROUND((+S38+U38+V38+W38+X38+Y38+Z38+AA38+R38+T38)/(10),1)</f>
        <v>100562.6</v>
      </c>
    </row>
    <row r="39" spans="1:30" ht="12.75">
      <c r="A39" s="30" t="s">
        <v>13</v>
      </c>
      <c r="B39" s="31">
        <v>50000</v>
      </c>
      <c r="C39" s="31">
        <v>69800</v>
      </c>
      <c r="D39" s="31">
        <v>64700</v>
      </c>
      <c r="E39" s="31">
        <v>51800</v>
      </c>
      <c r="F39" s="31">
        <v>62400</v>
      </c>
      <c r="G39" s="31">
        <v>63500</v>
      </c>
      <c r="H39" s="31">
        <v>51400</v>
      </c>
      <c r="I39" s="31">
        <v>53700</v>
      </c>
      <c r="J39" s="31">
        <v>39400</v>
      </c>
      <c r="K39" s="31">
        <v>28300</v>
      </c>
      <c r="L39" s="31">
        <v>57100</v>
      </c>
      <c r="M39" s="31">
        <v>70600</v>
      </c>
      <c r="N39" s="31">
        <v>65000</v>
      </c>
      <c r="O39" s="31">
        <v>65200</v>
      </c>
      <c r="P39" s="32">
        <v>47700</v>
      </c>
      <c r="Q39" s="63">
        <v>55545.916666666664</v>
      </c>
      <c r="R39" s="64">
        <v>70640</v>
      </c>
      <c r="S39" s="65">
        <v>62317.333333333336</v>
      </c>
      <c r="T39" s="63">
        <v>58944</v>
      </c>
      <c r="U39" s="63">
        <v>73753</v>
      </c>
      <c r="V39" s="63">
        <v>75004</v>
      </c>
      <c r="W39" s="63">
        <f>SUM(W26/12)</f>
        <v>55335.583333333336</v>
      </c>
      <c r="X39" s="63">
        <f>SUM(X26/12)</f>
        <v>71774.58333333333</v>
      </c>
      <c r="Y39" s="98">
        <f>SUM(Y26/12)</f>
        <v>60412.416666666664</v>
      </c>
      <c r="Z39" s="64">
        <f>SUM(Z26/12)</f>
        <v>67938.16666666667</v>
      </c>
      <c r="AA39" s="133">
        <v>56732.333333333336</v>
      </c>
      <c r="AB39" s="67">
        <f>SUM(AB26/AB15)</f>
        <v>45677</v>
      </c>
      <c r="AC39" s="66"/>
      <c r="AD39" s="38">
        <f>ROUND((+S39+U39+V39+W39+X39+Y39+Z39+AA39+R39+T39)/(10),1)</f>
        <v>65285.1</v>
      </c>
    </row>
    <row r="40" spans="1:30" ht="12.75">
      <c r="A40" s="70" t="s">
        <v>14</v>
      </c>
      <c r="B40" s="71">
        <f>SUM(B38/B39)</f>
        <v>1.76</v>
      </c>
      <c r="C40" s="71">
        <f aca="true" t="shared" si="10" ref="C40:Q40">SUM(C38/C39)</f>
        <v>4.166189111747851</v>
      </c>
      <c r="D40" s="71">
        <f t="shared" si="10"/>
        <v>0.7774343122102009</v>
      </c>
      <c r="E40" s="71">
        <f t="shared" si="10"/>
        <v>2.115830115830116</v>
      </c>
      <c r="F40" s="71">
        <f t="shared" si="10"/>
        <v>3.03525641025641</v>
      </c>
      <c r="G40" s="71">
        <f t="shared" si="10"/>
        <v>0.6503937007874016</v>
      </c>
      <c r="H40" s="71">
        <f t="shared" si="10"/>
        <v>1.359922178988327</v>
      </c>
      <c r="I40" s="71">
        <f t="shared" si="10"/>
        <v>0.7579143389199255</v>
      </c>
      <c r="J40" s="71">
        <f t="shared" si="10"/>
        <v>2.2944162436548226</v>
      </c>
      <c r="K40" s="71">
        <f t="shared" si="10"/>
        <v>2.2862190812720846</v>
      </c>
      <c r="L40" s="71">
        <f t="shared" si="10"/>
        <v>2.8774080560420314</v>
      </c>
      <c r="M40" s="71">
        <f t="shared" si="10"/>
        <v>2.226628895184136</v>
      </c>
      <c r="N40" s="71">
        <f t="shared" si="10"/>
        <v>0.28923076923076924</v>
      </c>
      <c r="O40" s="71">
        <f t="shared" si="10"/>
        <v>1.6717791411042944</v>
      </c>
      <c r="P40" s="72">
        <f t="shared" si="10"/>
        <v>1.7037316561844864</v>
      </c>
      <c r="Q40" s="73">
        <f t="shared" si="10"/>
        <v>0.8482351688017872</v>
      </c>
      <c r="R40" s="74">
        <f>SUM(R38/R39)</f>
        <v>1.3155011325028312</v>
      </c>
      <c r="S40" s="75">
        <v>0.7334716932688604</v>
      </c>
      <c r="T40" s="73">
        <f aca="true" t="shared" si="11" ref="T40:AB40">SUM(T38/T39)</f>
        <v>2.766795602605863</v>
      </c>
      <c r="U40" s="73">
        <f t="shared" si="11"/>
        <v>2.0994535815492252</v>
      </c>
      <c r="V40" s="73">
        <f t="shared" si="11"/>
        <v>1.602114553890459</v>
      </c>
      <c r="W40" s="73">
        <f t="shared" si="11"/>
        <v>2.445533088262977</v>
      </c>
      <c r="X40" s="73">
        <f t="shared" si="11"/>
        <v>0.8493814546700028</v>
      </c>
      <c r="Y40" s="101">
        <f t="shared" si="11"/>
        <v>0.5262163269416194</v>
      </c>
      <c r="Z40" s="74">
        <f>SUM(Z38/Z39)</f>
        <v>1.0821163361782404</v>
      </c>
      <c r="AA40" s="134">
        <v>2.241120583794074</v>
      </c>
      <c r="AB40" s="88">
        <f t="shared" si="11"/>
        <v>3.187556100444425</v>
      </c>
      <c r="AC40" s="76"/>
      <c r="AD40" s="38">
        <f>ROUND((+S40+U40+V40+W40+X40+Y40+Z40+AA40+R40+T40)/(10),1)</f>
        <v>1.6</v>
      </c>
    </row>
    <row r="41" spans="1:30" ht="13.5" thickBot="1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79"/>
      <c r="Q41" s="80"/>
      <c r="R41" s="81"/>
      <c r="S41" s="82"/>
      <c r="T41" s="80"/>
      <c r="U41" s="80"/>
      <c r="V41" s="80"/>
      <c r="W41" s="80"/>
      <c r="X41" s="80"/>
      <c r="Y41" s="102"/>
      <c r="Z41" s="81"/>
      <c r="AA41" s="127"/>
      <c r="AB41" s="128"/>
      <c r="AC41" s="83"/>
      <c r="AD41" s="84"/>
    </row>
    <row r="42" spans="1:29" ht="12.75">
      <c r="A42" s="91" t="s">
        <v>53</v>
      </c>
      <c r="AA42" s="126"/>
      <c r="AC42" s="115"/>
    </row>
  </sheetData>
  <sheetProtection selectLockedCells="1"/>
  <mergeCells count="3">
    <mergeCell ref="A12:G12"/>
    <mergeCell ref="A14:G14"/>
    <mergeCell ref="F10:AA11"/>
  </mergeCells>
  <printOptions/>
  <pageMargins left="0.31496062992125984" right="0.15748031496062992" top="0.4330708661417323" bottom="0.31496062992125984" header="0.2755905511811024" footer="0.15748031496062992"/>
  <pageSetup fitToHeight="1" fitToWidth="1" horizontalDpi="600" verticalDpi="600" orientation="landscape" paperSize="9" scale="56" r:id="rId2"/>
  <headerFooter alignWithMargins="0">
    <oddFooter>&amp;L&amp;8&amp;D&amp;C&amp;Z&amp;F&amp;R&amp;A</oddFooter>
  </headerFooter>
  <colBreaks count="1" manualBreakCount="1">
    <brk id="3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Sumai Willemse</cp:lastModifiedBy>
  <cp:lastPrinted>2024-04-19T12:28:48Z</cp:lastPrinted>
  <dcterms:created xsi:type="dcterms:W3CDTF">2001-11-06T11:30:11Z</dcterms:created>
  <dcterms:modified xsi:type="dcterms:W3CDTF">2024-04-19T12:29:39Z</dcterms:modified>
  <cp:category/>
  <cp:version/>
  <cp:contentType/>
  <cp:contentStatus/>
</cp:coreProperties>
</file>