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55" windowHeight="4350" activeTab="0"/>
  </bookViews>
  <sheets>
    <sheet name="9798 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<sst xmlns="http://schemas.openxmlformats.org/spreadsheetml/2006/main" count="88" uniqueCount="73">
  <si>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Exports</t>
  </si>
  <si>
    <t>Total</t>
  </si>
  <si>
    <t>Uitvoere</t>
  </si>
  <si>
    <t>Totaal</t>
  </si>
  <si>
    <t>Human</t>
  </si>
  <si>
    <t>Menslik</t>
  </si>
  <si>
    <t>Voer</t>
  </si>
  <si>
    <t>Feed</t>
  </si>
  <si>
    <t xml:space="preserve">Imported </t>
  </si>
  <si>
    <t>(b) Acquisition</t>
  </si>
  <si>
    <t>(c) Utilisation</t>
  </si>
  <si>
    <t>Net sales(+)/purchases of dealers(-)</t>
  </si>
  <si>
    <t>(c) Aanwending</t>
  </si>
  <si>
    <r>
      <t xml:space="preserve">(a) Opening stock </t>
    </r>
    <r>
      <rPr>
        <sz val="10"/>
        <rFont val="Arial"/>
        <family val="2"/>
      </rPr>
      <t>(1)</t>
    </r>
  </si>
  <si>
    <r>
      <t xml:space="preserve">(a) Beginvoorraad </t>
    </r>
    <r>
      <rPr>
        <sz val="10"/>
        <rFont val="Arial"/>
        <family val="2"/>
      </rPr>
      <t>(1)</t>
    </r>
  </si>
  <si>
    <r>
      <t>Ex producers</t>
    </r>
    <r>
      <rPr>
        <sz val="10"/>
        <rFont val="Arial"/>
        <family val="2"/>
      </rPr>
      <t xml:space="preserve"> (2)</t>
    </r>
  </si>
  <si>
    <r>
      <t>Ex produsente</t>
    </r>
    <r>
      <rPr>
        <sz val="10"/>
        <rFont val="Arial"/>
        <family val="2"/>
      </rPr>
      <t xml:space="preserve"> (2)</t>
    </r>
  </si>
  <si>
    <r>
      <t xml:space="preserve"> Ingevoer</t>
    </r>
    <r>
      <rPr>
        <sz val="10"/>
        <rFont val="Arial"/>
        <family val="2"/>
      </rPr>
      <t xml:space="preserve"> </t>
    </r>
  </si>
  <si>
    <t xml:space="preserve">    </t>
  </si>
  <si>
    <t>GM-GL</t>
  </si>
  <si>
    <t>GH</t>
  </si>
  <si>
    <t>Indoor malting process</t>
  </si>
  <si>
    <t>Floor malting process</t>
  </si>
  <si>
    <t>Meal</t>
  </si>
  <si>
    <t>Rice and grits - brew</t>
  </si>
  <si>
    <t>Pet food</t>
  </si>
  <si>
    <t>Feed - poultry</t>
  </si>
  <si>
    <t>Feed - livestock</t>
  </si>
  <si>
    <t>Meel</t>
  </si>
  <si>
    <t>Troeteldierkos</t>
  </si>
  <si>
    <t>Voer - pluimvee</t>
  </si>
  <si>
    <t>Voer - lewende hawe</t>
  </si>
  <si>
    <t>Binnenshuise moutproses</t>
  </si>
  <si>
    <t>Vloer moutproses</t>
  </si>
  <si>
    <t>(2)  Includes a portion of the production of developing producers - the balance will not necessarily be included here./Ingesluit 'n deel van produksie van opkomende produsente - die balans sal nie noodwendig hier ingesluit word nie.</t>
  </si>
  <si>
    <t>Netto verkope(+)/Aankope handel(-)</t>
  </si>
  <si>
    <t>Sweet/Soet</t>
  </si>
  <si>
    <t>1 May/Mei '97</t>
  </si>
  <si>
    <t>Progressive/Progressief</t>
  </si>
  <si>
    <t xml:space="preserve">  '000 t</t>
  </si>
  <si>
    <t>Processed for human market:</t>
  </si>
  <si>
    <t>Processed for feed market:</t>
  </si>
  <si>
    <t>(d) Diverse aanwending</t>
  </si>
  <si>
    <t>(d) Diverse utilisation</t>
  </si>
  <si>
    <t>(e) Total = (a+b)-(c+d)</t>
  </si>
  <si>
    <t>(e) Totaal = (a+b)-(c+d)</t>
  </si>
  <si>
    <t>Rys en gruis - Brou</t>
  </si>
  <si>
    <t>Mar/Mrt '98</t>
  </si>
  <si>
    <t>Prog May/Mei '97 - Apr '98</t>
  </si>
  <si>
    <t>Apr '98</t>
  </si>
  <si>
    <t>30 Apr '98</t>
  </si>
  <si>
    <t xml:space="preserve">    'n Mate van dubbeltelling mag hier voorkom as gevolg van silo-sertifikaatverwisseling en rug-aan-rug verkooptransaksies.</t>
  </si>
  <si>
    <t>30 Mar/Mrt '98</t>
  </si>
  <si>
    <t>Storers</t>
  </si>
  <si>
    <t>Opbergers</t>
  </si>
  <si>
    <t>SMI-0698-B                                  Monthly announcement of information / Maandelikse bekendmaking van inligting                                30/06/98</t>
  </si>
  <si>
    <t>SORGHUM - 1997/98 Season/Seisoen</t>
  </si>
  <si>
    <t>(f) Eie onaangewende voorraad</t>
  </si>
  <si>
    <r>
      <t>Eindvoorraad verklaar</t>
    </r>
    <r>
      <rPr>
        <sz val="10"/>
        <rFont val="Arial"/>
        <family val="2"/>
      </rPr>
      <t xml:space="preserve"> </t>
    </r>
  </si>
  <si>
    <r>
      <t>(g) Producers stock</t>
    </r>
    <r>
      <rPr>
        <sz val="10"/>
        <rFont val="Arial"/>
        <family val="2"/>
      </rPr>
      <t xml:space="preserve"> (3)(4)</t>
    </r>
  </si>
  <si>
    <t>Ending stock declared</t>
  </si>
  <si>
    <t>(1)  Excluding stock in transit/Uitgesluit voorraad in transito.</t>
  </si>
  <si>
    <t>(4)  Stock stored on behalf of producers not included in (2)/Produsentevoorraad nie ingesluit by produsenteverkrygings in (2) nie.</t>
  </si>
  <si>
    <t>Bitter</t>
  </si>
  <si>
    <t>(b) Verkryging</t>
  </si>
  <si>
    <t>Verwerk vir die menslike mark:</t>
  </si>
  <si>
    <t>Verwerk vir veevoermark:</t>
  </si>
  <si>
    <t>Handelaars, verwerkers, ander</t>
  </si>
  <si>
    <r>
      <t>(g) Produsentevoorraad</t>
    </r>
    <r>
      <rPr>
        <sz val="10"/>
        <rFont val="Arial"/>
        <family val="2"/>
      </rPr>
      <t xml:space="preserve"> (3)(4)</t>
    </r>
  </si>
  <si>
    <t>(f) Own unutilised stock</t>
  </si>
  <si>
    <t>Traders, processors, others</t>
  </si>
  <si>
    <t xml:space="preserve">       Includes new season production of ±21.676t. /Ingesluit nuwe seisoen produksie van ±21.676t.</t>
  </si>
  <si>
    <t>(3)  A degree of double counting may be included due to silo certificate exchange and back-to-back transactions/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</si>
</sst>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mmmm\-yy"/>
    <numFmt numFmtId="181" formatCode="_ * #,##0.000_ ;_ * \-#,##0.00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name val="Matura MT Script Capitals"/>
      <family val="4"/>
    </font>
    <font>
      <i/>
      <sz val="10"/>
      <name val="Arial"/>
      <family val="2"/>
    </font>
    <font>
      <sz val="8"/>
      <name val="Arial"/>
      <family val="2"/>
    </font>
    <font>
      <b/>
      <sz val="18"/>
      <name val="Braggadocio"/>
      <family val="5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79" fontId="3" fillId="0" borderId="0" xfId="0" applyNumberFormat="1" applyFont="1" applyAlignment="1">
      <alignment/>
    </xf>
    <xf numFmtId="179" fontId="0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179" fontId="0" fillId="0" borderId="2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179" fontId="1" fillId="0" borderId="2" xfId="0" applyNumberFormat="1" applyFont="1" applyBorder="1" applyAlignment="1">
      <alignment horizontal="center"/>
    </xf>
    <xf numFmtId="179" fontId="0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5" xfId="0" applyNumberFormat="1" applyFont="1" applyBorder="1" applyAlignment="1">
      <alignment/>
    </xf>
    <xf numFmtId="179" fontId="0" fillId="0" borderId="6" xfId="0" applyNumberFormat="1" applyFont="1" applyBorder="1" applyAlignment="1">
      <alignment horizontal="center"/>
    </xf>
    <xf numFmtId="179" fontId="0" fillId="0" borderId="7" xfId="0" applyNumberFormat="1" applyFont="1" applyBorder="1" applyAlignment="1">
      <alignment horizontal="center"/>
    </xf>
    <xf numFmtId="179" fontId="0" fillId="0" borderId="5" xfId="0" applyNumberFormat="1" applyFont="1" applyBorder="1" applyAlignment="1">
      <alignment horizontal="center"/>
    </xf>
    <xf numFmtId="179" fontId="0" fillId="0" borderId="8" xfId="0" applyNumberFormat="1" applyFont="1" applyBorder="1" applyAlignment="1">
      <alignment horizontal="center"/>
    </xf>
    <xf numFmtId="179" fontId="0" fillId="0" borderId="9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 quotePrefix="1">
      <alignment/>
    </xf>
    <xf numFmtId="179" fontId="0" fillId="0" borderId="11" xfId="0" applyNumberFormat="1" applyFont="1" applyBorder="1" applyAlignment="1">
      <alignment/>
    </xf>
    <xf numFmtId="179" fontId="1" fillId="0" borderId="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1" fillId="0" borderId="4" xfId="0" applyNumberFormat="1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15" xfId="0" applyNumberFormat="1" applyFont="1" applyBorder="1" applyAlignment="1">
      <alignment/>
    </xf>
    <xf numFmtId="179" fontId="0" fillId="0" borderId="6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179" fontId="0" fillId="0" borderId="10" xfId="0" applyNumberFormat="1" applyFont="1" applyBorder="1" applyAlignment="1">
      <alignment horizontal="left"/>
    </xf>
    <xf numFmtId="179" fontId="0" fillId="0" borderId="16" xfId="0" applyNumberFormat="1" applyFont="1" applyBorder="1" applyAlignment="1">
      <alignment/>
    </xf>
    <xf numFmtId="179" fontId="0" fillId="0" borderId="8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0" fillId="0" borderId="23" xfId="0" applyNumberFormat="1" applyFont="1" applyBorder="1" applyAlignment="1">
      <alignment/>
    </xf>
    <xf numFmtId="179" fontId="0" fillId="0" borderId="24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79" fontId="0" fillId="0" borderId="20" xfId="0" applyNumberFormat="1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0" fillId="0" borderId="27" xfId="0" applyNumberFormat="1" applyFont="1" applyBorder="1" applyAlignment="1">
      <alignment/>
    </xf>
    <xf numFmtId="179" fontId="6" fillId="0" borderId="0" xfId="0" applyNumberFormat="1" applyFont="1" applyAlignment="1">
      <alignment horizontal="left"/>
    </xf>
    <xf numFmtId="179" fontId="5" fillId="0" borderId="4" xfId="0" applyNumberFormat="1" applyFont="1" applyBorder="1" applyAlignment="1">
      <alignment/>
    </xf>
    <xf numFmtId="179" fontId="0" fillId="0" borderId="28" xfId="0" applyNumberFormat="1" applyFont="1" applyBorder="1" applyAlignment="1">
      <alignment/>
    </xf>
    <xf numFmtId="179" fontId="0" fillId="0" borderId="29" xfId="0" applyNumberFormat="1" applyFont="1" applyBorder="1" applyAlignment="1">
      <alignment/>
    </xf>
    <xf numFmtId="179" fontId="6" fillId="0" borderId="15" xfId="0" applyNumberFormat="1" applyFont="1" applyBorder="1" applyAlignment="1">
      <alignment horizontal="center"/>
    </xf>
    <xf numFmtId="179" fontId="6" fillId="0" borderId="6" xfId="0" applyNumberFormat="1" applyFont="1" applyBorder="1" applyAlignment="1">
      <alignment horizontal="center"/>
    </xf>
    <xf numFmtId="179" fontId="6" fillId="0" borderId="24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179" fontId="6" fillId="0" borderId="8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179" fontId="6" fillId="0" borderId="30" xfId="0" applyNumberFormat="1" applyFont="1" applyBorder="1" applyAlignment="1">
      <alignment horizontal="center"/>
    </xf>
    <xf numFmtId="179" fontId="1" fillId="0" borderId="4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17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79" fontId="1" fillId="0" borderId="1" xfId="0" applyNumberFormat="1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79" fontId="0" fillId="0" borderId="1" xfId="0" applyNumberFormat="1" applyFont="1" applyBorder="1" applyAlignment="1">
      <alignment horizontal="right"/>
    </xf>
    <xf numFmtId="179" fontId="0" fillId="0" borderId="11" xfId="0" applyNumberFormat="1" applyFont="1" applyBorder="1" applyAlignment="1">
      <alignment horizontal="center"/>
    </xf>
    <xf numFmtId="179" fontId="1" fillId="0" borderId="2" xfId="0" applyNumberFormat="1" applyFont="1" applyBorder="1" applyAlignment="1">
      <alignment horizontal="right"/>
    </xf>
    <xf numFmtId="179" fontId="1" fillId="0" borderId="4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179" fontId="1" fillId="0" borderId="5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right"/>
    </xf>
    <xf numFmtId="179" fontId="0" fillId="0" borderId="20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9" fontId="0" fillId="0" borderId="3" xfId="0" applyNumberFormat="1" applyFont="1" applyBorder="1" applyAlignment="1">
      <alignment horizontal="right"/>
    </xf>
    <xf numFmtId="179" fontId="0" fillId="0" borderId="11" xfId="0" applyNumberFormat="1" applyFont="1" applyBorder="1" applyAlignment="1">
      <alignment horizontal="right"/>
    </xf>
    <xf numFmtId="179" fontId="0" fillId="0" borderId="4" xfId="0" applyNumberFormat="1" applyFont="1" applyBorder="1" applyAlignment="1">
      <alignment horizontal="right"/>
    </xf>
    <xf numFmtId="179" fontId="1" fillId="0" borderId="31" xfId="0" applyNumberFormat="1" applyFont="1" applyBorder="1" applyAlignment="1">
      <alignment horizontal="left"/>
    </xf>
    <xf numFmtId="179" fontId="1" fillId="0" borderId="25" xfId="0" applyNumberFormat="1" applyFont="1" applyBorder="1" applyAlignment="1">
      <alignment horizontal="left"/>
    </xf>
    <xf numFmtId="179" fontId="1" fillId="0" borderId="14" xfId="0" applyNumberFormat="1" applyFont="1" applyBorder="1" applyAlignment="1">
      <alignment horizontal="left"/>
    </xf>
    <xf numFmtId="179" fontId="1" fillId="0" borderId="25" xfId="0" applyNumberFormat="1" applyFont="1" applyBorder="1" applyAlignment="1">
      <alignment horizontal="right"/>
    </xf>
    <xf numFmtId="179" fontId="0" fillId="0" borderId="25" xfId="0" applyNumberFormat="1" applyFont="1" applyBorder="1" applyAlignment="1">
      <alignment horizontal="right"/>
    </xf>
    <xf numFmtId="179" fontId="1" fillId="0" borderId="2" xfId="0" applyNumberFormat="1" applyFont="1" applyBorder="1" applyAlignment="1">
      <alignment horizontal="left"/>
    </xf>
    <xf numFmtId="179" fontId="1" fillId="0" borderId="1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20" xfId="0" applyNumberFormat="1" applyFont="1" applyBorder="1" applyAlignment="1">
      <alignment horizontal="right"/>
    </xf>
    <xf numFmtId="179" fontId="1" fillId="0" borderId="20" xfId="0" applyNumberFormat="1" applyFont="1" applyBorder="1" applyAlignment="1">
      <alignment horizontal="left"/>
    </xf>
    <xf numFmtId="179" fontId="5" fillId="0" borderId="5" xfId="0" applyNumberFormat="1" applyFont="1" applyBorder="1" applyAlignment="1">
      <alignment horizontal="right"/>
    </xf>
    <xf numFmtId="179" fontId="5" fillId="0" borderId="20" xfId="0" applyNumberFormat="1" applyFont="1" applyBorder="1" applyAlignment="1">
      <alignment horizontal="right"/>
    </xf>
    <xf numFmtId="179" fontId="1" fillId="0" borderId="32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0" fillId="0" borderId="31" xfId="0" applyNumberFormat="1" applyFont="1" applyBorder="1" applyAlignment="1">
      <alignment horizontal="right"/>
    </xf>
    <xf numFmtId="179" fontId="0" fillId="0" borderId="32" xfId="0" applyNumberFormat="1" applyFont="1" applyBorder="1" applyAlignment="1">
      <alignment/>
    </xf>
    <xf numFmtId="179" fontId="0" fillId="0" borderId="33" xfId="0" applyNumberFormat="1" applyFont="1" applyBorder="1" applyAlignment="1">
      <alignment/>
    </xf>
    <xf numFmtId="179" fontId="0" fillId="0" borderId="34" xfId="0" applyNumberFormat="1" applyFont="1" applyBorder="1" applyAlignment="1">
      <alignment/>
    </xf>
    <xf numFmtId="179" fontId="1" fillId="0" borderId="5" xfId="0" applyNumberFormat="1" applyFont="1" applyBorder="1" applyAlignment="1">
      <alignment horizontal="right"/>
    </xf>
    <xf numFmtId="179" fontId="1" fillId="0" borderId="11" xfId="0" applyNumberFormat="1" applyFont="1" applyBorder="1" applyAlignment="1">
      <alignment horizontal="right"/>
    </xf>
    <xf numFmtId="179" fontId="1" fillId="0" borderId="20" xfId="0" applyNumberFormat="1" applyFont="1" applyBorder="1" applyAlignment="1">
      <alignment/>
    </xf>
    <xf numFmtId="179" fontId="1" fillId="0" borderId="14" xfId="0" applyNumberFormat="1" applyFont="1" applyBorder="1" applyAlignment="1">
      <alignment horizontal="right"/>
    </xf>
    <xf numFmtId="179" fontId="0" fillId="0" borderId="8" xfId="0" applyNumberFormat="1" applyFont="1" applyBorder="1" applyAlignment="1" quotePrefix="1">
      <alignment horizontal="right"/>
    </xf>
    <xf numFmtId="179" fontId="7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179" fontId="5" fillId="0" borderId="11" xfId="0" applyNumberFormat="1" applyFont="1" applyBorder="1" applyAlignment="1">
      <alignment horizontal="right"/>
    </xf>
    <xf numFmtId="179" fontId="0" fillId="0" borderId="35" xfId="0" applyNumberFormat="1" applyFont="1" applyBorder="1" applyAlignment="1">
      <alignment/>
    </xf>
    <xf numFmtId="179" fontId="0" fillId="0" borderId="36" xfId="0" applyNumberFormat="1" applyFont="1" applyBorder="1" applyAlignment="1">
      <alignment/>
    </xf>
    <xf numFmtId="179" fontId="0" fillId="0" borderId="30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37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35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9" fontId="2" fillId="0" borderId="1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9" fontId="5" fillId="0" borderId="3" xfId="0" applyNumberFormat="1" applyFont="1" applyBorder="1" applyAlignment="1">
      <alignment horizontal="right"/>
    </xf>
    <xf numFmtId="179" fontId="1" fillId="0" borderId="2" xfId="0" applyNumberFormat="1" applyFont="1" applyBorder="1" applyAlignment="1">
      <alignment horizontal="right"/>
    </xf>
    <xf numFmtId="179" fontId="0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9" fontId="5" fillId="0" borderId="1" xfId="0" applyNumberFormat="1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179" fontId="5" fillId="0" borderId="20" xfId="0" applyNumberFormat="1" applyFont="1" applyBorder="1" applyAlignment="1">
      <alignment horizontal="left"/>
    </xf>
    <xf numFmtId="179" fontId="5" fillId="0" borderId="10" xfId="0" applyNumberFormat="1" applyFont="1" applyBorder="1" applyAlignment="1">
      <alignment horizontal="left"/>
    </xf>
    <xf numFmtId="179" fontId="5" fillId="0" borderId="11" xfId="0" applyNumberFormat="1" applyFont="1" applyBorder="1" applyAlignment="1">
      <alignment horizontal="left"/>
    </xf>
    <xf numFmtId="179" fontId="5" fillId="0" borderId="10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79" fontId="5" fillId="0" borderId="20" xfId="0" applyNumberFormat="1" applyFont="1" applyBorder="1" applyAlignment="1">
      <alignment horizontal="right"/>
    </xf>
    <xf numFmtId="179" fontId="1" fillId="0" borderId="25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right"/>
    </xf>
    <xf numFmtId="179" fontId="0" fillId="0" borderId="11" xfId="0" applyNumberFormat="1" applyFont="1" applyBorder="1" applyAlignment="1">
      <alignment horizontal="right"/>
    </xf>
    <xf numFmtId="179" fontId="5" fillId="0" borderId="4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9" fontId="5" fillId="0" borderId="5" xfId="0" applyNumberFormat="1" applyFont="1" applyBorder="1" applyAlignment="1">
      <alignment horizontal="right"/>
    </xf>
    <xf numFmtId="179" fontId="1" fillId="0" borderId="31" xfId="0" applyNumberFormat="1" applyFont="1" applyBorder="1" applyAlignment="1">
      <alignment horizontal="center"/>
    </xf>
    <xf numFmtId="179" fontId="1" fillId="0" borderId="14" xfId="0" applyNumberFormat="1" applyFont="1" applyBorder="1" applyAlignment="1">
      <alignment horizontal="center"/>
    </xf>
    <xf numFmtId="179" fontId="0" fillId="0" borderId="3" xfId="0" applyNumberFormat="1" applyFont="1" applyBorder="1" applyAlignment="1">
      <alignment horizontal="right"/>
    </xf>
    <xf numFmtId="179" fontId="6" fillId="0" borderId="31" xfId="0" applyNumberFormat="1" applyFont="1" applyBorder="1" applyAlignment="1">
      <alignment horizontal="center"/>
    </xf>
    <xf numFmtId="179" fontId="6" fillId="0" borderId="25" xfId="0" applyNumberFormat="1" applyFont="1" applyBorder="1" applyAlignment="1">
      <alignment horizontal="center"/>
    </xf>
    <xf numFmtId="179" fontId="6" fillId="0" borderId="14" xfId="0" applyNumberFormat="1" applyFont="1" applyBorder="1" applyAlignment="1">
      <alignment horizontal="center"/>
    </xf>
    <xf numFmtId="179" fontId="6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"/>
  <sheetViews>
    <sheetView tabSelected="1" workbookViewId="0" topLeftCell="A29">
      <selection activeCell="G33" sqref="G33"/>
    </sheetView>
  </sheetViews>
  <sheetFormatPr defaultColWidth="9.140625" defaultRowHeight="12.75"/>
  <cols>
    <col min="1" max="2" width="1.28515625" style="103" customWidth="1"/>
    <col min="3" max="3" width="1.1484375" style="103" customWidth="1"/>
    <col min="4" max="4" width="13.28125" style="103" customWidth="1"/>
    <col min="5" max="5" width="15.28125" style="103" customWidth="1"/>
    <col min="6" max="14" width="10.7109375" style="103" customWidth="1"/>
    <col min="15" max="15" width="0.13671875" style="103" hidden="1" customWidth="1"/>
    <col min="16" max="16" width="8.28125" style="103" hidden="1" customWidth="1"/>
    <col min="17" max="17" width="0.13671875" style="103" hidden="1" customWidth="1"/>
    <col min="18" max="18" width="6.28125" style="103" customWidth="1"/>
    <col min="19" max="20" width="1.1484375" style="103" customWidth="1"/>
    <col min="21" max="21" width="10.7109375" style="103" customWidth="1"/>
    <col min="22" max="23" width="2.421875" style="103" customWidth="1"/>
    <col min="24" max="24" width="3.00390625" style="103" customWidth="1"/>
    <col min="25" max="25" width="2.7109375" style="103" customWidth="1"/>
    <col min="26" max="26" width="1.57421875" style="103" customWidth="1"/>
    <col min="27" max="27" width="0.85546875" style="103" customWidth="1"/>
    <col min="28" max="28" width="8.140625" style="103" customWidth="1"/>
    <col min="29" max="16384" width="8.00390625" style="103" customWidth="1"/>
  </cols>
  <sheetData>
    <row r="1" spans="1:58" ht="18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8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8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6.75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5" customHeight="1">
      <c r="A5" s="117" t="s">
        <v>55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" customHeight="1">
      <c r="A6" s="118" t="s">
        <v>56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5.75" thickBot="1">
      <c r="A7" s="119" t="s">
        <v>39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5.75" thickBot="1">
      <c r="A8" s="6"/>
      <c r="B8" s="7"/>
      <c r="C8" s="2"/>
      <c r="D8" s="2"/>
      <c r="E8" s="2"/>
      <c r="F8" s="120" t="s">
        <v>38</v>
      </c>
      <c r="G8" s="121"/>
      <c r="H8" s="122"/>
      <c r="I8" s="143" t="s">
        <v>49</v>
      </c>
      <c r="J8" s="137"/>
      <c r="K8" s="144"/>
      <c r="L8" s="143" t="s">
        <v>47</v>
      </c>
      <c r="M8" s="137"/>
      <c r="N8" s="144"/>
      <c r="O8" s="143">
        <v>35735</v>
      </c>
      <c r="P8" s="137"/>
      <c r="Q8" s="144"/>
      <c r="R8" s="2"/>
      <c r="S8" s="7"/>
      <c r="T8" s="2"/>
      <c r="U8" s="2"/>
      <c r="V8" s="2"/>
      <c r="W8" s="2"/>
      <c r="X8" s="2"/>
      <c r="Y8" s="2"/>
      <c r="Z8" s="2"/>
      <c r="AA8" s="9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5.75" thickBot="1">
      <c r="A9" s="10"/>
      <c r="B9" s="11"/>
      <c r="C9" s="4"/>
      <c r="D9" s="4"/>
      <c r="E9" s="4"/>
      <c r="F9" s="52" t="s">
        <v>19</v>
      </c>
      <c r="G9" s="53" t="s">
        <v>20</v>
      </c>
      <c r="H9" s="54" t="s">
        <v>1</v>
      </c>
      <c r="I9" s="149" t="s">
        <v>19</v>
      </c>
      <c r="J9" s="149" t="s">
        <v>20</v>
      </c>
      <c r="K9" s="54" t="s">
        <v>1</v>
      </c>
      <c r="L9" s="149" t="s">
        <v>19</v>
      </c>
      <c r="M9" s="149" t="s">
        <v>20</v>
      </c>
      <c r="N9" s="54" t="s">
        <v>1</v>
      </c>
      <c r="O9" s="8"/>
      <c r="P9" s="3"/>
      <c r="Q9" s="3"/>
      <c r="R9" s="4"/>
      <c r="S9" s="11"/>
      <c r="T9" s="4"/>
      <c r="U9" s="4"/>
      <c r="V9" s="4"/>
      <c r="W9" s="4"/>
      <c r="X9" s="4"/>
      <c r="Y9" s="4"/>
      <c r="Z9" s="4"/>
      <c r="AA9" s="12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5.75" thickBot="1">
      <c r="A10" s="68"/>
      <c r="B10" s="69"/>
      <c r="C10" s="69"/>
      <c r="D10" s="69"/>
      <c r="E10" s="70"/>
      <c r="F10" s="55" t="s">
        <v>36</v>
      </c>
      <c r="G10" s="56" t="s">
        <v>63</v>
      </c>
      <c r="H10" s="57" t="s">
        <v>3</v>
      </c>
      <c r="I10" s="56" t="s">
        <v>36</v>
      </c>
      <c r="J10" s="56" t="s">
        <v>63</v>
      </c>
      <c r="K10" s="58" t="s">
        <v>3</v>
      </c>
      <c r="L10" s="56" t="s">
        <v>36</v>
      </c>
      <c r="M10" s="56" t="s">
        <v>63</v>
      </c>
      <c r="N10" s="58" t="s">
        <v>3</v>
      </c>
      <c r="O10" s="13" t="s">
        <v>4</v>
      </c>
      <c r="P10" s="13" t="s">
        <v>7</v>
      </c>
      <c r="Q10" s="14" t="s">
        <v>1</v>
      </c>
      <c r="R10" s="4"/>
      <c r="S10" s="4"/>
      <c r="T10" s="4"/>
      <c r="U10" s="11" t="s">
        <v>18</v>
      </c>
      <c r="V10" s="4"/>
      <c r="W10" s="4"/>
      <c r="X10" s="4"/>
      <c r="Y10" s="4"/>
      <c r="Z10" s="4"/>
      <c r="AA10" s="12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5.75" thickBot="1">
      <c r="A11" s="72"/>
      <c r="B11" s="73"/>
      <c r="C11" s="73"/>
      <c r="D11" s="73"/>
      <c r="E11" s="66"/>
      <c r="F11" s="143" t="s">
        <v>37</v>
      </c>
      <c r="G11" s="137"/>
      <c r="H11" s="144"/>
      <c r="I11" s="146"/>
      <c r="J11" s="147"/>
      <c r="K11" s="148"/>
      <c r="L11" s="146"/>
      <c r="M11" s="147"/>
      <c r="N11" s="148"/>
      <c r="O11" s="16" t="s">
        <v>5</v>
      </c>
      <c r="P11" s="16" t="s">
        <v>6</v>
      </c>
      <c r="Q11" s="17" t="s">
        <v>3</v>
      </c>
      <c r="R11" s="18"/>
      <c r="S11" s="18"/>
      <c r="T11" s="18"/>
      <c r="U11" s="19"/>
      <c r="V11" s="18"/>
      <c r="W11" s="18"/>
      <c r="X11" s="18"/>
      <c r="Y11" s="18"/>
      <c r="Z11" s="18"/>
      <c r="AA11" s="20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5.75" thickBot="1">
      <c r="A12" s="21" t="s">
        <v>13</v>
      </c>
      <c r="B12" s="2"/>
      <c r="C12" s="2"/>
      <c r="D12" s="2"/>
      <c r="E12" s="2"/>
      <c r="F12" s="22">
        <v>34.282</v>
      </c>
      <c r="G12" s="23">
        <v>2.006</v>
      </c>
      <c r="H12" s="24">
        <f>+SUM(F12:G12)</f>
        <v>36.288</v>
      </c>
      <c r="I12" s="23">
        <f>+L34</f>
        <v>85.59</v>
      </c>
      <c r="J12" s="23">
        <f>+M34</f>
        <v>2.013</v>
      </c>
      <c r="K12" s="105">
        <f>SUM(I12:J12)</f>
        <v>87.60300000000001</v>
      </c>
      <c r="L12" s="23">
        <v>95.524</v>
      </c>
      <c r="M12" s="23">
        <v>3.587</v>
      </c>
      <c r="N12" s="105">
        <f>SUM(L12:M12)</f>
        <v>99.111</v>
      </c>
      <c r="O12" s="23">
        <v>47</v>
      </c>
      <c r="P12" s="23">
        <v>4</v>
      </c>
      <c r="Q12" s="51">
        <f>SUM(O12+P12)</f>
        <v>51</v>
      </c>
      <c r="R12" s="67"/>
      <c r="S12" s="63"/>
      <c r="T12" s="63"/>
      <c r="U12" s="63"/>
      <c r="V12" s="63"/>
      <c r="W12" s="63"/>
      <c r="X12" s="63"/>
      <c r="Y12" s="63"/>
      <c r="Z12" s="67" t="s">
        <v>14</v>
      </c>
      <c r="AA12" s="9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5.75" thickBot="1">
      <c r="A13" s="25"/>
      <c r="B13" s="4"/>
      <c r="C13" s="4"/>
      <c r="D13" s="4"/>
      <c r="E13" s="4"/>
      <c r="F13" s="137" t="s">
        <v>48</v>
      </c>
      <c r="G13" s="137"/>
      <c r="H13" s="137"/>
      <c r="I13" s="4"/>
      <c r="J13" s="4"/>
      <c r="K13" s="4"/>
      <c r="L13" s="4"/>
      <c r="M13" s="4"/>
      <c r="N13" s="4"/>
      <c r="O13" s="4"/>
      <c r="P13" s="4"/>
      <c r="Q13" s="4"/>
      <c r="R13" s="26"/>
      <c r="S13" s="27"/>
      <c r="T13" s="27"/>
      <c r="U13" s="27"/>
      <c r="V13" s="27"/>
      <c r="W13" s="27"/>
      <c r="X13" s="27"/>
      <c r="Y13" s="27"/>
      <c r="Z13" s="27"/>
      <c r="AA13" s="1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5.75" thickBot="1">
      <c r="A14" s="25" t="s">
        <v>9</v>
      </c>
      <c r="B14" s="4"/>
      <c r="C14" s="4"/>
      <c r="D14" s="4"/>
      <c r="E14" s="4"/>
      <c r="F14" s="28">
        <f aca="true" t="shared" si="0" ref="F14:Q14">SUM(F15:F16)</f>
        <v>365.357</v>
      </c>
      <c r="G14" s="29">
        <f t="shared" si="0"/>
        <v>18.220000000000002</v>
      </c>
      <c r="H14" s="106">
        <f>SUM(F14:G14)</f>
        <v>383.57700000000006</v>
      </c>
      <c r="I14" s="29">
        <f t="shared" si="0"/>
        <v>29.067</v>
      </c>
      <c r="J14" s="29">
        <f t="shared" si="0"/>
        <v>2.973</v>
      </c>
      <c r="K14" s="106">
        <f>SUM(I14:J14)</f>
        <v>32.04</v>
      </c>
      <c r="L14" s="29">
        <f t="shared" si="0"/>
        <v>7.34</v>
      </c>
      <c r="M14" s="29">
        <f t="shared" si="0"/>
        <v>0.564</v>
      </c>
      <c r="N14" s="106">
        <f>SUM(L14:M14)</f>
        <v>7.904</v>
      </c>
      <c r="O14" s="29">
        <f t="shared" si="0"/>
        <v>102</v>
      </c>
      <c r="P14" s="29">
        <f t="shared" si="0"/>
        <v>55</v>
      </c>
      <c r="Q14" s="30">
        <f t="shared" si="0"/>
        <v>157</v>
      </c>
      <c r="R14" s="64"/>
      <c r="S14" s="64"/>
      <c r="T14" s="64"/>
      <c r="U14" s="64"/>
      <c r="V14" s="64"/>
      <c r="W14" s="64"/>
      <c r="X14" s="64"/>
      <c r="Y14" s="64"/>
      <c r="Z14" s="64" t="s">
        <v>64</v>
      </c>
      <c r="AA14" s="1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5">
      <c r="A15" s="25"/>
      <c r="B15" s="31" t="s">
        <v>15</v>
      </c>
      <c r="C15" s="2"/>
      <c r="D15" s="2"/>
      <c r="E15" s="2"/>
      <c r="F15" s="28">
        <v>363.435</v>
      </c>
      <c r="G15" s="29">
        <v>17.815</v>
      </c>
      <c r="H15" s="106">
        <f>SUM(F15:G15)</f>
        <v>381.25</v>
      </c>
      <c r="I15" s="29">
        <v>29.049</v>
      </c>
      <c r="J15" s="29">
        <v>2.973</v>
      </c>
      <c r="K15" s="106">
        <f>SUM(I15:J15)</f>
        <v>32.022</v>
      </c>
      <c r="L15" s="29">
        <v>7.335</v>
      </c>
      <c r="M15" s="29">
        <v>0.564</v>
      </c>
      <c r="N15" s="106">
        <f>SUM(L15:M15)</f>
        <v>7.899</v>
      </c>
      <c r="O15" s="29">
        <v>102</v>
      </c>
      <c r="P15" s="29">
        <v>55</v>
      </c>
      <c r="Q15" s="30">
        <f>SUM(O15+P15)</f>
        <v>157</v>
      </c>
      <c r="R15" s="129" t="s">
        <v>16</v>
      </c>
      <c r="S15" s="125"/>
      <c r="T15" s="125"/>
      <c r="U15" s="125"/>
      <c r="V15" s="125"/>
      <c r="W15" s="125"/>
      <c r="X15" s="125"/>
      <c r="Y15" s="125"/>
      <c r="Z15" s="145"/>
      <c r="AA15" s="12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5.75" thickBot="1">
      <c r="A16" s="25"/>
      <c r="B16" s="131" t="s">
        <v>8</v>
      </c>
      <c r="C16" s="132"/>
      <c r="D16" s="132"/>
      <c r="E16" s="32"/>
      <c r="F16" s="33">
        <v>1.922</v>
      </c>
      <c r="G16" s="34">
        <v>0.405</v>
      </c>
      <c r="H16" s="107">
        <f>SUM(F16:G16)</f>
        <v>2.327</v>
      </c>
      <c r="I16" s="34">
        <v>0.018</v>
      </c>
      <c r="J16" s="34">
        <v>0</v>
      </c>
      <c r="K16" s="107">
        <f>SUM(I16:J16)</f>
        <v>0.018</v>
      </c>
      <c r="L16" s="34">
        <v>0.005</v>
      </c>
      <c r="M16" s="34">
        <v>0</v>
      </c>
      <c r="N16" s="107">
        <f>SUM(L16:M16)</f>
        <v>0.005</v>
      </c>
      <c r="O16" s="34">
        <v>0</v>
      </c>
      <c r="P16" s="34">
        <v>0</v>
      </c>
      <c r="Q16" s="35">
        <f>SUM(O16+P16)</f>
        <v>0</v>
      </c>
      <c r="R16" s="136" t="s">
        <v>17</v>
      </c>
      <c r="S16" s="138"/>
      <c r="T16" s="138"/>
      <c r="U16" s="138"/>
      <c r="V16" s="138"/>
      <c r="W16" s="138"/>
      <c r="X16" s="138"/>
      <c r="Y16" s="138"/>
      <c r="Z16" s="139"/>
      <c r="AA16" s="12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5.75" thickBot="1">
      <c r="A17" s="25"/>
      <c r="B17" s="4"/>
      <c r="C17" s="4"/>
      <c r="D17" s="4"/>
      <c r="E17" s="4"/>
      <c r="I17" s="4"/>
      <c r="J17" s="4"/>
      <c r="K17" s="4"/>
      <c r="L17" s="4"/>
      <c r="M17" s="4"/>
      <c r="N17" s="4"/>
      <c r="O17" s="4"/>
      <c r="P17" s="4"/>
      <c r="Q17" s="4"/>
      <c r="R17" s="26"/>
      <c r="S17" s="27"/>
      <c r="T17" s="27"/>
      <c r="U17" s="27"/>
      <c r="V17" s="5"/>
      <c r="W17" s="27"/>
      <c r="X17" s="27"/>
      <c r="Y17" s="27"/>
      <c r="Z17" s="27"/>
      <c r="AA17" s="1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5.75" thickBot="1">
      <c r="A18" s="25" t="s">
        <v>10</v>
      </c>
      <c r="B18" s="4"/>
      <c r="C18" s="4"/>
      <c r="D18" s="4"/>
      <c r="E18" s="4"/>
      <c r="F18" s="22">
        <f>+F19+F24</f>
        <v>224.231</v>
      </c>
      <c r="G18" s="22">
        <f>+G19+G24</f>
        <v>18.835</v>
      </c>
      <c r="H18" s="9">
        <f aca="true" t="shared" si="1" ref="H18:H32">SUM(F18:G18)</f>
        <v>243.066</v>
      </c>
      <c r="I18" s="22">
        <f>+I19+I24</f>
        <v>19.876</v>
      </c>
      <c r="J18" s="22">
        <f>+J19+J24</f>
        <v>2.938</v>
      </c>
      <c r="K18" s="106">
        <f aca="true" t="shared" si="2" ref="K18:K27">SUM(I18:J18)</f>
        <v>22.814</v>
      </c>
      <c r="L18" s="22">
        <f>+L19+L24</f>
        <v>17.648</v>
      </c>
      <c r="M18" s="22">
        <f>+M19+M24</f>
        <v>2.041</v>
      </c>
      <c r="N18" s="106">
        <f aca="true" t="shared" si="3" ref="N18:N27">SUM(L18:M18)</f>
        <v>19.689</v>
      </c>
      <c r="O18" s="29" t="e">
        <f>+O19+#REF!</f>
        <v>#REF!</v>
      </c>
      <c r="P18" s="29" t="e">
        <f>+P19+#REF!</f>
        <v>#REF!</v>
      </c>
      <c r="Q18" s="30" t="e">
        <f>+Q19+#REF!</f>
        <v>#REF!</v>
      </c>
      <c r="R18" s="64"/>
      <c r="S18" s="64"/>
      <c r="T18" s="64"/>
      <c r="U18" s="64"/>
      <c r="V18" s="64"/>
      <c r="W18" s="64"/>
      <c r="X18" s="64"/>
      <c r="Y18" s="64"/>
      <c r="Z18" s="64" t="s">
        <v>12</v>
      </c>
      <c r="AA18" s="12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5.75" thickBot="1">
      <c r="A19" s="25"/>
      <c r="B19" s="6" t="s">
        <v>40</v>
      </c>
      <c r="C19" s="2"/>
      <c r="D19" s="2"/>
      <c r="E19" s="2"/>
      <c r="F19" s="22">
        <f>SUM(F20:F23)</f>
        <v>162.686</v>
      </c>
      <c r="G19" s="22">
        <f>SUM(G20:G23)</f>
        <v>16.653000000000002</v>
      </c>
      <c r="H19" s="24">
        <f t="shared" si="1"/>
        <v>179.339</v>
      </c>
      <c r="I19" s="22">
        <f>SUM(I20:I23)</f>
        <v>14.889000000000001</v>
      </c>
      <c r="J19" s="22">
        <f>SUM(J20:J23)</f>
        <v>2.281</v>
      </c>
      <c r="K19" s="105">
        <f t="shared" si="2"/>
        <v>17.17</v>
      </c>
      <c r="L19" s="22">
        <f>SUM(L20:L23)</f>
        <v>12.398</v>
      </c>
      <c r="M19" s="22">
        <f>SUM(M20:M23)</f>
        <v>0.983</v>
      </c>
      <c r="N19" s="105">
        <f t="shared" si="3"/>
        <v>13.381</v>
      </c>
      <c r="O19" s="29">
        <f>SUM(O20+O23)</f>
        <v>22</v>
      </c>
      <c r="P19" s="29">
        <f>SUM(P20+P23)</f>
        <v>1</v>
      </c>
      <c r="Q19" s="30">
        <f>SUM(Q20+Q23)</f>
        <v>23</v>
      </c>
      <c r="R19" s="65"/>
      <c r="S19" s="65"/>
      <c r="T19" s="65"/>
      <c r="U19" s="65"/>
      <c r="V19" s="65"/>
      <c r="W19" s="65"/>
      <c r="X19" s="65"/>
      <c r="Y19" s="65"/>
      <c r="Z19" s="65" t="s">
        <v>65</v>
      </c>
      <c r="AA19" s="92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5">
      <c r="A20" s="25"/>
      <c r="B20" s="10"/>
      <c r="C20" s="31" t="s">
        <v>21</v>
      </c>
      <c r="D20" s="2"/>
      <c r="E20" s="9"/>
      <c r="F20" s="46">
        <v>21.082</v>
      </c>
      <c r="G20" s="41">
        <v>15.188</v>
      </c>
      <c r="H20" s="12">
        <f t="shared" si="1"/>
        <v>36.27</v>
      </c>
      <c r="I20" s="41">
        <v>1.569</v>
      </c>
      <c r="J20" s="41">
        <v>2.24</v>
      </c>
      <c r="K20" s="42">
        <f t="shared" si="2"/>
        <v>3.809</v>
      </c>
      <c r="L20" s="41">
        <v>2.103</v>
      </c>
      <c r="M20" s="41">
        <v>0.89</v>
      </c>
      <c r="N20" s="42">
        <f t="shared" si="3"/>
        <v>2.9930000000000003</v>
      </c>
      <c r="O20" s="36">
        <v>21</v>
      </c>
      <c r="P20" s="36">
        <v>0</v>
      </c>
      <c r="Q20" s="37">
        <f>SUM(O20+P20)</f>
        <v>21</v>
      </c>
      <c r="R20" s="108"/>
      <c r="S20" s="65"/>
      <c r="T20" s="65"/>
      <c r="U20" s="65"/>
      <c r="V20" s="65"/>
      <c r="W20" s="65"/>
      <c r="X20" s="65"/>
      <c r="Y20" s="123" t="s">
        <v>32</v>
      </c>
      <c r="Z20" s="15"/>
      <c r="AA20" s="1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">
      <c r="A21" s="25"/>
      <c r="B21" s="10"/>
      <c r="C21" s="49" t="s">
        <v>22</v>
      </c>
      <c r="D21" s="4"/>
      <c r="E21" s="12"/>
      <c r="F21" s="46">
        <v>85.83</v>
      </c>
      <c r="G21" s="41">
        <v>1.456</v>
      </c>
      <c r="H21" s="12">
        <f t="shared" si="1"/>
        <v>87.286</v>
      </c>
      <c r="I21" s="41">
        <v>8.289</v>
      </c>
      <c r="J21" s="41">
        <v>0.041</v>
      </c>
      <c r="K21" s="12">
        <f t="shared" si="2"/>
        <v>8.33</v>
      </c>
      <c r="L21" s="41">
        <v>6.013</v>
      </c>
      <c r="M21" s="41">
        <v>0.093</v>
      </c>
      <c r="N21" s="12">
        <f t="shared" si="3"/>
        <v>6.106</v>
      </c>
      <c r="O21" s="41"/>
      <c r="P21" s="41"/>
      <c r="Q21" s="47"/>
      <c r="R21" s="76"/>
      <c r="S21" s="27"/>
      <c r="T21" s="27"/>
      <c r="U21" s="27"/>
      <c r="V21" s="27"/>
      <c r="W21" s="27"/>
      <c r="X21" s="27"/>
      <c r="Y21" s="87" t="s">
        <v>33</v>
      </c>
      <c r="Z21" s="15"/>
      <c r="AA21" s="1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5">
      <c r="A22" s="25"/>
      <c r="B22" s="10"/>
      <c r="C22" s="49" t="s">
        <v>23</v>
      </c>
      <c r="D22" s="4"/>
      <c r="E22" s="12"/>
      <c r="F22" s="46">
        <v>53.364</v>
      </c>
      <c r="G22" s="41">
        <v>0.009</v>
      </c>
      <c r="H22" s="12">
        <f t="shared" si="1"/>
        <v>53.373</v>
      </c>
      <c r="I22" s="41">
        <v>4.844</v>
      </c>
      <c r="J22" s="41">
        <v>0</v>
      </c>
      <c r="K22" s="12">
        <f t="shared" si="2"/>
        <v>4.844</v>
      </c>
      <c r="L22" s="41">
        <v>4.143</v>
      </c>
      <c r="M22" s="41">
        <v>0</v>
      </c>
      <c r="N22" s="12">
        <f t="shared" si="3"/>
        <v>4.143</v>
      </c>
      <c r="O22" s="41"/>
      <c r="P22" s="41"/>
      <c r="Q22" s="47"/>
      <c r="R22" s="76"/>
      <c r="S22" s="27"/>
      <c r="T22" s="27"/>
      <c r="U22" s="27"/>
      <c r="V22" s="27"/>
      <c r="W22" s="27"/>
      <c r="X22" s="27"/>
      <c r="Y22" s="87" t="s">
        <v>28</v>
      </c>
      <c r="Z22" s="15"/>
      <c r="AA22" s="1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5.75" thickBot="1">
      <c r="A23" s="25"/>
      <c r="B23" s="10"/>
      <c r="C23" s="38" t="s">
        <v>24</v>
      </c>
      <c r="D23" s="18"/>
      <c r="E23" s="20"/>
      <c r="F23" s="46">
        <f>2.319+0.091</f>
        <v>2.41</v>
      </c>
      <c r="G23" s="41">
        <v>0</v>
      </c>
      <c r="H23" s="12">
        <f t="shared" si="1"/>
        <v>2.41</v>
      </c>
      <c r="I23" s="41">
        <f>0.182+0.005</f>
        <v>0.187</v>
      </c>
      <c r="J23" s="41">
        <v>0</v>
      </c>
      <c r="K23" s="42">
        <f t="shared" si="2"/>
        <v>0.187</v>
      </c>
      <c r="L23" s="41">
        <f>0.136+0.003</f>
        <v>0.139</v>
      </c>
      <c r="M23" s="41">
        <v>0</v>
      </c>
      <c r="N23" s="42">
        <f t="shared" si="3"/>
        <v>0.139</v>
      </c>
      <c r="O23" s="39">
        <v>1</v>
      </c>
      <c r="P23" s="39">
        <v>1</v>
      </c>
      <c r="Q23" s="40">
        <f>SUM(O23+P23)</f>
        <v>2</v>
      </c>
      <c r="R23" s="88"/>
      <c r="S23" s="71"/>
      <c r="T23" s="71"/>
      <c r="U23" s="71"/>
      <c r="V23" s="71"/>
      <c r="W23" s="71"/>
      <c r="X23" s="71"/>
      <c r="Y23" s="104" t="s">
        <v>46</v>
      </c>
      <c r="Z23" s="15"/>
      <c r="AA23" s="1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.75" thickBot="1">
      <c r="A24" s="25"/>
      <c r="B24" s="10" t="s">
        <v>41</v>
      </c>
      <c r="C24" s="90"/>
      <c r="D24" s="45"/>
      <c r="E24" s="24"/>
      <c r="F24" s="23">
        <f>SUM(F25:F27)</f>
        <v>61.544999999999995</v>
      </c>
      <c r="G24" s="23">
        <f>SUM(G25:G27)</f>
        <v>2.182</v>
      </c>
      <c r="H24" s="24">
        <f t="shared" si="1"/>
        <v>63.727</v>
      </c>
      <c r="I24" s="23">
        <f>SUM(I25:I27)</f>
        <v>4.987</v>
      </c>
      <c r="J24" s="23">
        <f>SUM(J25:J27)</f>
        <v>0.657</v>
      </c>
      <c r="K24" s="105">
        <f t="shared" si="2"/>
        <v>5.644</v>
      </c>
      <c r="L24" s="23">
        <f>SUM(L25:L27)</f>
        <v>5.25</v>
      </c>
      <c r="M24" s="23">
        <f>SUM(M25:M27)</f>
        <v>1.058</v>
      </c>
      <c r="N24" s="105">
        <f t="shared" si="3"/>
        <v>6.308</v>
      </c>
      <c r="O24" s="41"/>
      <c r="P24" s="41"/>
      <c r="Q24" s="47"/>
      <c r="R24" s="91"/>
      <c r="S24" s="81"/>
      <c r="T24" s="81"/>
      <c r="U24" s="81"/>
      <c r="V24" s="81"/>
      <c r="W24" s="81"/>
      <c r="X24" s="81"/>
      <c r="Y24" s="81"/>
      <c r="Z24" s="43" t="s">
        <v>66</v>
      </c>
      <c r="AA24" s="1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">
      <c r="A25" s="25"/>
      <c r="B25" s="10"/>
      <c r="C25" s="49" t="s">
        <v>25</v>
      </c>
      <c r="D25" s="4"/>
      <c r="E25" s="12"/>
      <c r="F25" s="46">
        <v>25.57</v>
      </c>
      <c r="G25" s="41">
        <v>0.429</v>
      </c>
      <c r="H25" s="12">
        <f t="shared" si="1"/>
        <v>25.999</v>
      </c>
      <c r="I25" s="41">
        <v>0.637</v>
      </c>
      <c r="J25" s="41">
        <v>0.045</v>
      </c>
      <c r="K25" s="42">
        <f t="shared" si="2"/>
        <v>0.682</v>
      </c>
      <c r="L25" s="41">
        <v>2.9</v>
      </c>
      <c r="M25" s="41">
        <v>0.192</v>
      </c>
      <c r="N25" s="42">
        <f t="shared" si="3"/>
        <v>3.092</v>
      </c>
      <c r="O25" s="41"/>
      <c r="P25" s="41"/>
      <c r="Q25" s="47"/>
      <c r="R25" s="140" t="s">
        <v>29</v>
      </c>
      <c r="S25" s="141"/>
      <c r="T25" s="141"/>
      <c r="U25" s="141"/>
      <c r="V25" s="141"/>
      <c r="W25" s="141"/>
      <c r="X25" s="141"/>
      <c r="Y25" s="142"/>
      <c r="Z25" s="43"/>
      <c r="AA25" s="1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5">
      <c r="A26" s="25"/>
      <c r="B26" s="10"/>
      <c r="C26" s="49" t="s">
        <v>26</v>
      </c>
      <c r="D26" s="4"/>
      <c r="E26" s="12"/>
      <c r="F26" s="46">
        <v>22.715</v>
      </c>
      <c r="G26" s="41">
        <v>0.008</v>
      </c>
      <c r="H26" s="12">
        <f t="shared" si="1"/>
        <v>22.723</v>
      </c>
      <c r="I26" s="41">
        <v>2.169</v>
      </c>
      <c r="J26" s="41">
        <v>0</v>
      </c>
      <c r="K26" s="42">
        <f t="shared" si="2"/>
        <v>2.169</v>
      </c>
      <c r="L26" s="41">
        <v>0.825</v>
      </c>
      <c r="M26" s="41">
        <v>0</v>
      </c>
      <c r="N26" s="42">
        <f t="shared" si="3"/>
        <v>0.825</v>
      </c>
      <c r="O26" s="41"/>
      <c r="P26" s="41"/>
      <c r="Q26" s="47"/>
      <c r="R26" s="140" t="s">
        <v>30</v>
      </c>
      <c r="S26" s="141"/>
      <c r="T26" s="141"/>
      <c r="U26" s="141"/>
      <c r="V26" s="141"/>
      <c r="W26" s="141"/>
      <c r="X26" s="141"/>
      <c r="Y26" s="142"/>
      <c r="Z26" s="15"/>
      <c r="AA26" s="1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5.75" thickBot="1">
      <c r="A27" s="25"/>
      <c r="B27" s="10"/>
      <c r="C27" s="38" t="s">
        <v>27</v>
      </c>
      <c r="D27" s="18"/>
      <c r="E27" s="20"/>
      <c r="F27" s="33">
        <v>13.26</v>
      </c>
      <c r="G27" s="34">
        <v>1.745</v>
      </c>
      <c r="H27" s="20">
        <f t="shared" si="1"/>
        <v>15.004999999999999</v>
      </c>
      <c r="I27" s="34">
        <v>2.181</v>
      </c>
      <c r="J27" s="34">
        <v>0.612</v>
      </c>
      <c r="K27" s="107">
        <f t="shared" si="2"/>
        <v>2.793</v>
      </c>
      <c r="L27" s="33">
        <v>1.525</v>
      </c>
      <c r="M27" s="34">
        <v>0.866</v>
      </c>
      <c r="N27" s="107">
        <f t="shared" si="3"/>
        <v>2.391</v>
      </c>
      <c r="O27" s="41"/>
      <c r="P27" s="41"/>
      <c r="Q27" s="47"/>
      <c r="R27" s="136" t="s">
        <v>31</v>
      </c>
      <c r="S27" s="134"/>
      <c r="T27" s="134"/>
      <c r="U27" s="134"/>
      <c r="V27" s="134"/>
      <c r="W27" s="134"/>
      <c r="X27" s="134"/>
      <c r="Y27" s="135"/>
      <c r="Z27" s="15"/>
      <c r="AA27" s="1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3.75" customHeight="1" thickBot="1">
      <c r="A28" s="8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71"/>
      <c r="S28" s="71"/>
      <c r="T28" s="71"/>
      <c r="U28" s="71"/>
      <c r="V28" s="71"/>
      <c r="W28" s="71"/>
      <c r="X28" s="71"/>
      <c r="Y28" s="71"/>
      <c r="Z28" s="75"/>
      <c r="AA28" s="1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9" customHeight="1" thickBot="1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7"/>
      <c r="S29" s="27"/>
      <c r="T29" s="27"/>
      <c r="U29" s="27"/>
      <c r="V29" s="27"/>
      <c r="W29" s="27"/>
      <c r="X29" s="27"/>
      <c r="Y29" s="27"/>
      <c r="Z29" s="27"/>
      <c r="AA29" s="1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.75" thickBot="1">
      <c r="A30" s="25" t="s">
        <v>43</v>
      </c>
      <c r="B30" s="4"/>
      <c r="C30" s="4"/>
      <c r="D30" s="4"/>
      <c r="E30" s="4"/>
      <c r="F30" s="22">
        <f>SUM(F31:F32)</f>
        <v>81.89699999999999</v>
      </c>
      <c r="G30" s="109">
        <f>SUM(G31:G32)</f>
        <v>-1.3920000000000015</v>
      </c>
      <c r="H30" s="24">
        <f>SUM(F30:G30)</f>
        <v>80.505</v>
      </c>
      <c r="I30" s="22">
        <f>SUM(I31:I32)</f>
        <v>1.2699999999999996</v>
      </c>
      <c r="J30" s="109">
        <f>SUM(J31:J32)</f>
        <v>-0.7350000000000001</v>
      </c>
      <c r="K30" s="24">
        <f>SUM(I30:J30)</f>
        <v>0.5349999999999995</v>
      </c>
      <c r="L30" s="22">
        <f>SUM(L31:L32)</f>
        <v>-0.3740000000000001</v>
      </c>
      <c r="M30" s="109">
        <f>SUM(M31:M32)</f>
        <v>0.09699999999999998</v>
      </c>
      <c r="N30" s="24">
        <f>SUM(L30:M30)</f>
        <v>-0.27700000000000014</v>
      </c>
      <c r="O30" s="4"/>
      <c r="P30" s="4"/>
      <c r="Q30" s="4"/>
      <c r="R30" s="27"/>
      <c r="S30" s="27"/>
      <c r="T30" s="27"/>
      <c r="U30" s="27"/>
      <c r="V30" s="27"/>
      <c r="W30" s="27"/>
      <c r="X30" s="27"/>
      <c r="Z30" s="27"/>
      <c r="AA30" s="95" t="s">
        <v>42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5">
      <c r="A31" s="110"/>
      <c r="B31" s="6" t="s">
        <v>0</v>
      </c>
      <c r="C31" s="2"/>
      <c r="D31" s="2"/>
      <c r="E31" s="2"/>
      <c r="F31" s="28">
        <v>57.104</v>
      </c>
      <c r="G31" s="93">
        <v>0</v>
      </c>
      <c r="H31" s="106">
        <f t="shared" si="1"/>
        <v>57.104</v>
      </c>
      <c r="I31" s="29">
        <v>2.797</v>
      </c>
      <c r="J31" s="93">
        <f>0.599-1.334</f>
        <v>-0.7350000000000001</v>
      </c>
      <c r="K31" s="106">
        <f>SUM(I31:J31)</f>
        <v>2.0620000000000003</v>
      </c>
      <c r="L31" s="29">
        <v>1.928</v>
      </c>
      <c r="M31" s="93">
        <v>0</v>
      </c>
      <c r="N31" s="106">
        <f>SUM(L31:M31)</f>
        <v>1.928</v>
      </c>
      <c r="O31" s="2"/>
      <c r="P31" s="2"/>
      <c r="Q31" s="2"/>
      <c r="R31" s="65"/>
      <c r="S31" s="65"/>
      <c r="T31" s="65"/>
      <c r="U31" s="65"/>
      <c r="V31" s="65"/>
      <c r="W31" s="65"/>
      <c r="X31" s="65"/>
      <c r="Y31" s="108"/>
      <c r="Z31" s="74" t="s">
        <v>2</v>
      </c>
      <c r="AA31" s="1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5.75" thickBot="1">
      <c r="A32" s="110"/>
      <c r="B32" s="44" t="s">
        <v>11</v>
      </c>
      <c r="C32" s="18"/>
      <c r="D32" s="18"/>
      <c r="E32" s="18"/>
      <c r="F32" s="33">
        <f>202.307-176.838-0.676</f>
        <v>24.792999999999996</v>
      </c>
      <c r="G32" s="94">
        <f>18.528-19.878-0.042</f>
        <v>-1.3920000000000015</v>
      </c>
      <c r="H32" s="107">
        <f t="shared" si="1"/>
        <v>23.400999999999993</v>
      </c>
      <c r="I32" s="34">
        <f>4.778-6.12-0.179-0.006</f>
        <v>-1.5270000000000006</v>
      </c>
      <c r="J32" s="94">
        <v>0</v>
      </c>
      <c r="K32" s="107">
        <f>SUM(I32:J32)</f>
        <v>-1.5270000000000006</v>
      </c>
      <c r="L32" s="34">
        <f>4.578-6.073-0.807</f>
        <v>-2.302</v>
      </c>
      <c r="M32" s="94">
        <f>0.817-0.72</f>
        <v>0.09699999999999998</v>
      </c>
      <c r="N32" s="107">
        <f>SUM(L32:M32)</f>
        <v>-2.205</v>
      </c>
      <c r="O32" s="18"/>
      <c r="P32" s="18"/>
      <c r="Q32" s="18"/>
      <c r="R32" s="71"/>
      <c r="S32" s="71"/>
      <c r="T32" s="71"/>
      <c r="U32" s="71"/>
      <c r="V32" s="71"/>
      <c r="W32" s="71"/>
      <c r="X32" s="71"/>
      <c r="Y32" s="111"/>
      <c r="Z32" s="75" t="s">
        <v>35</v>
      </c>
      <c r="AA32" s="1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5.75" thickBot="1">
      <c r="A33" s="97"/>
      <c r="B33" s="4"/>
      <c r="C33" s="4"/>
      <c r="D33" s="4"/>
      <c r="E33" s="4"/>
      <c r="F33" s="18"/>
      <c r="G33" s="18"/>
      <c r="H33" s="18"/>
      <c r="I33" s="4"/>
      <c r="J33" s="4"/>
      <c r="K33" s="4"/>
      <c r="L33" s="4"/>
      <c r="M33" s="4"/>
      <c r="N33" s="4"/>
      <c r="O33" s="4"/>
      <c r="P33" s="4"/>
      <c r="Q33" s="4"/>
      <c r="R33" s="27"/>
      <c r="S33" s="27"/>
      <c r="T33" s="27"/>
      <c r="U33" s="27"/>
      <c r="V33" s="27"/>
      <c r="W33" s="27"/>
      <c r="X33" s="27"/>
      <c r="Y33" s="27"/>
      <c r="Z33" s="27"/>
      <c r="AA33" s="1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5.75" thickBot="1">
      <c r="A34" s="77" t="s">
        <v>44</v>
      </c>
      <c r="B34" s="78"/>
      <c r="C34" s="78"/>
      <c r="D34" s="78"/>
      <c r="E34" s="79"/>
      <c r="F34" s="45">
        <f>(F12+F14)-(F18+F30)</f>
        <v>93.51100000000002</v>
      </c>
      <c r="G34" s="109">
        <f>(G12+G14)-(G18+G30)</f>
        <v>2.783000000000005</v>
      </c>
      <c r="H34" s="24">
        <f>SUM(F34:G34)</f>
        <v>96.29400000000003</v>
      </c>
      <c r="I34" s="45">
        <f>(I12+I14)-(I18+I30)</f>
        <v>93.51100000000001</v>
      </c>
      <c r="J34" s="109">
        <f>(J12+J14)-(J18+J30)</f>
        <v>2.7829999999999995</v>
      </c>
      <c r="K34" s="24">
        <f>SUM(I34:J34)</f>
        <v>96.29400000000001</v>
      </c>
      <c r="L34" s="45">
        <f>(L12+L14)-(L18+L30)</f>
        <v>85.59</v>
      </c>
      <c r="M34" s="109">
        <f>(M12+M14)-(M18+M30)</f>
        <v>2.013</v>
      </c>
      <c r="N34" s="24">
        <f>SUM(L34:M34)</f>
        <v>87.60300000000001</v>
      </c>
      <c r="O34" s="45" t="e">
        <f>+O12+O14-O18</f>
        <v>#REF!</v>
      </c>
      <c r="P34" s="45" t="e">
        <f>+P12+P14-P18</f>
        <v>#REF!</v>
      </c>
      <c r="Q34" s="45" t="e">
        <f>+Q12+Q14-Q18</f>
        <v>#REF!</v>
      </c>
      <c r="R34" s="80"/>
      <c r="S34" s="81"/>
      <c r="T34" s="81"/>
      <c r="U34" s="81"/>
      <c r="V34" s="81"/>
      <c r="W34" s="81"/>
      <c r="X34" s="81"/>
      <c r="Y34" s="81"/>
      <c r="Z34" s="80"/>
      <c r="AA34" s="98" t="s">
        <v>45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5.75" thickBot="1">
      <c r="A35" s="82" t="s">
        <v>60</v>
      </c>
      <c r="B35" s="4"/>
      <c r="C35" s="4"/>
      <c r="D35" s="4"/>
      <c r="E35" s="4"/>
      <c r="F35" s="137" t="s">
        <v>50</v>
      </c>
      <c r="G35" s="137"/>
      <c r="H35" s="137"/>
      <c r="I35" s="137" t="s">
        <v>50</v>
      </c>
      <c r="J35" s="137"/>
      <c r="K35" s="137"/>
      <c r="L35" s="137" t="s">
        <v>52</v>
      </c>
      <c r="M35" s="137"/>
      <c r="N35" s="137"/>
      <c r="O35" s="4"/>
      <c r="P35" s="4"/>
      <c r="Q35" s="4"/>
      <c r="R35" s="124" t="s">
        <v>58</v>
      </c>
      <c r="S35" s="125"/>
      <c r="T35" s="125"/>
      <c r="U35" s="125"/>
      <c r="V35" s="125"/>
      <c r="W35" s="125"/>
      <c r="X35" s="125"/>
      <c r="Y35" s="125"/>
      <c r="Z35" s="125"/>
      <c r="AA35" s="1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5.75" thickBot="1">
      <c r="A36" s="82" t="s">
        <v>69</v>
      </c>
      <c r="B36" s="112"/>
      <c r="C36" s="112"/>
      <c r="D36" s="112"/>
      <c r="E36" s="113"/>
      <c r="F36" s="22">
        <f>+I36</f>
        <v>93.505</v>
      </c>
      <c r="G36" s="23">
        <f>+J36</f>
        <v>2.783</v>
      </c>
      <c r="H36" s="105">
        <f>SUM(F36:G36)</f>
        <v>96.288</v>
      </c>
      <c r="I36" s="23">
        <v>93.505</v>
      </c>
      <c r="J36" s="23">
        <v>2.783</v>
      </c>
      <c r="K36" s="105">
        <f>SUM(I36:J36)</f>
        <v>96.288</v>
      </c>
      <c r="L36" s="23">
        <v>85.59</v>
      </c>
      <c r="M36" s="23">
        <v>2.013</v>
      </c>
      <c r="N36" s="105">
        <f>SUM(L36:M36)</f>
        <v>87.60300000000001</v>
      </c>
      <c r="O36" s="46" t="e">
        <f>SUM(#REF!)</f>
        <v>#REF!</v>
      </c>
      <c r="P36" s="41">
        <v>58</v>
      </c>
      <c r="Q36" s="42" t="e">
        <f>SUM(O36:P36)</f>
        <v>#REF!</v>
      </c>
      <c r="R36" s="124" t="s">
        <v>57</v>
      </c>
      <c r="S36" s="125"/>
      <c r="T36" s="125"/>
      <c r="U36" s="125"/>
      <c r="V36" s="125"/>
      <c r="W36" s="125"/>
      <c r="X36" s="125"/>
      <c r="Y36" s="125"/>
      <c r="Z36" s="125"/>
      <c r="AA36" s="9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5">
      <c r="A37" s="59"/>
      <c r="B37" s="114"/>
      <c r="C37" s="126" t="s">
        <v>53</v>
      </c>
      <c r="D37" s="127"/>
      <c r="E37" s="128"/>
      <c r="F37" s="46">
        <f>+I37</f>
        <v>15.209</v>
      </c>
      <c r="G37" s="41">
        <f>+J37</f>
        <v>1.158</v>
      </c>
      <c r="H37" s="42">
        <f>SUM(F37:G37)</f>
        <v>16.367</v>
      </c>
      <c r="I37" s="41">
        <v>15.209</v>
      </c>
      <c r="J37" s="41">
        <v>1.158</v>
      </c>
      <c r="K37" s="42">
        <f>SUM(I37:J37)</f>
        <v>16.367</v>
      </c>
      <c r="L37" s="41">
        <v>15.723</v>
      </c>
      <c r="M37" s="41">
        <v>0.336</v>
      </c>
      <c r="N37" s="42">
        <f>SUM(L37:M37)</f>
        <v>16.059</v>
      </c>
      <c r="O37" s="41"/>
      <c r="P37" s="41"/>
      <c r="Q37" s="47"/>
      <c r="R37" s="129" t="s">
        <v>54</v>
      </c>
      <c r="S37" s="129"/>
      <c r="T37" s="129"/>
      <c r="U37" s="129"/>
      <c r="V37" s="129"/>
      <c r="W37" s="129"/>
      <c r="X37" s="129"/>
      <c r="Y37" s="130"/>
      <c r="Z37" s="27"/>
      <c r="AA37" s="1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5.75" thickBot="1">
      <c r="A38" s="59"/>
      <c r="B38" s="60"/>
      <c r="C38" s="131" t="s">
        <v>70</v>
      </c>
      <c r="D38" s="132"/>
      <c r="E38" s="133"/>
      <c r="F38" s="33">
        <f>+F36-F37</f>
        <v>78.29599999999999</v>
      </c>
      <c r="G38" s="34">
        <f>+G36-G37</f>
        <v>1.625</v>
      </c>
      <c r="H38" s="107">
        <f>SUM(F38:G38)</f>
        <v>79.92099999999999</v>
      </c>
      <c r="I38" s="34">
        <f>+I36-I37</f>
        <v>78.29599999999999</v>
      </c>
      <c r="J38" s="34">
        <f>+J36-J37</f>
        <v>1.625</v>
      </c>
      <c r="K38" s="107">
        <f>SUM(I38:J38)</f>
        <v>79.92099999999999</v>
      </c>
      <c r="L38" s="34">
        <f>+L36-L37</f>
        <v>69.867</v>
      </c>
      <c r="M38" s="34">
        <f>+M36-M37</f>
        <v>1.6769999999999998</v>
      </c>
      <c r="N38" s="107">
        <f>SUM(L38:M38)</f>
        <v>71.54400000000001</v>
      </c>
      <c r="O38" s="41"/>
      <c r="P38" s="41"/>
      <c r="Q38" s="47"/>
      <c r="R38" s="134" t="s">
        <v>67</v>
      </c>
      <c r="S38" s="134"/>
      <c r="T38" s="134"/>
      <c r="U38" s="134"/>
      <c r="V38" s="134"/>
      <c r="W38" s="134"/>
      <c r="X38" s="134"/>
      <c r="Y38" s="135"/>
      <c r="Z38" s="27"/>
      <c r="AA38" s="1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5.75" thickBot="1">
      <c r="A39" s="86" t="s">
        <v>59</v>
      </c>
      <c r="B39" s="83"/>
      <c r="C39" s="83"/>
      <c r="D39" s="83"/>
      <c r="E39" s="84"/>
      <c r="F39" s="33">
        <f>+I39</f>
        <v>20.055</v>
      </c>
      <c r="G39" s="34">
        <f>+J39</f>
        <v>0.017</v>
      </c>
      <c r="H39" s="107">
        <f>SUM(F39:G39)</f>
        <v>20.072</v>
      </c>
      <c r="I39" s="34">
        <v>20.055</v>
      </c>
      <c r="J39" s="34">
        <v>0.017</v>
      </c>
      <c r="K39" s="107">
        <f>SUM(I39:J39)</f>
        <v>20.072</v>
      </c>
      <c r="L39" s="99">
        <v>21.875</v>
      </c>
      <c r="M39" s="99">
        <v>0</v>
      </c>
      <c r="N39" s="115">
        <f>SUM(L39:M39)</f>
        <v>21.875</v>
      </c>
      <c r="O39" s="50">
        <v>4</v>
      </c>
      <c r="P39" s="34">
        <v>0</v>
      </c>
      <c r="Q39" s="35">
        <v>4</v>
      </c>
      <c r="R39" s="85"/>
      <c r="S39" s="71"/>
      <c r="T39" s="71"/>
      <c r="U39" s="71"/>
      <c r="V39" s="71"/>
      <c r="W39" s="71"/>
      <c r="X39" s="71"/>
      <c r="Y39" s="71"/>
      <c r="Z39" s="85"/>
      <c r="AA39" s="96" t="s">
        <v>68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="61" customFormat="1" ht="12.75" customHeight="1">
      <c r="C40" s="61" t="s">
        <v>61</v>
      </c>
    </row>
    <row r="41" spans="1:58" ht="12.75" customHeight="1">
      <c r="A41" s="48"/>
      <c r="B41" s="48"/>
      <c r="C41" s="48" t="s">
        <v>34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 customHeight="1">
      <c r="A42" s="48"/>
      <c r="B42" s="48"/>
      <c r="C42" s="48" t="s">
        <v>71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="62" customFormat="1" ht="12.75" customHeight="1">
      <c r="C43" s="62" t="s">
        <v>72</v>
      </c>
    </row>
    <row r="44" s="62" customFormat="1" ht="12.75" customHeight="1">
      <c r="D44" s="62" t="s">
        <v>51</v>
      </c>
    </row>
    <row r="45" spans="1:14" ht="12.75">
      <c r="A45" s="62"/>
      <c r="B45" s="62"/>
      <c r="C45" s="62" t="s">
        <v>62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9" spans="9:13" ht="12.75">
      <c r="I49" s="116"/>
      <c r="J49" s="116"/>
      <c r="K49" s="116"/>
      <c r="L49" s="116"/>
      <c r="M49" s="116"/>
    </row>
    <row r="50" spans="9:13" ht="12.75">
      <c r="I50" s="116"/>
      <c r="J50" s="116"/>
      <c r="K50" s="116"/>
      <c r="L50" s="116"/>
      <c r="M50" s="116"/>
    </row>
    <row r="51" spans="9:13" ht="12.75">
      <c r="I51" s="116"/>
      <c r="J51" s="116"/>
      <c r="K51" s="116"/>
      <c r="L51" s="116"/>
      <c r="M51" s="116"/>
    </row>
    <row r="52" spans="9:13" ht="12.75">
      <c r="I52" s="116"/>
      <c r="J52" s="116"/>
      <c r="K52" s="116"/>
      <c r="L52" s="116"/>
      <c r="M52" s="116"/>
    </row>
    <row r="53" spans="9:13" ht="12.75">
      <c r="I53" s="116"/>
      <c r="J53" s="116"/>
      <c r="K53" s="116"/>
      <c r="L53" s="116"/>
      <c r="M53" s="116"/>
    </row>
    <row r="54" spans="9:13" ht="12.75">
      <c r="I54" s="116"/>
      <c r="J54" s="116"/>
      <c r="K54" s="116"/>
      <c r="L54" s="116"/>
      <c r="M54" s="116"/>
    </row>
  </sheetData>
  <mergeCells count="26">
    <mergeCell ref="A5:AA5"/>
    <mergeCell ref="A6:AA6"/>
    <mergeCell ref="A7:AA7"/>
    <mergeCell ref="F8:H8"/>
    <mergeCell ref="I8:K8"/>
    <mergeCell ref="L8:N8"/>
    <mergeCell ref="O8:Q8"/>
    <mergeCell ref="F11:H11"/>
    <mergeCell ref="F13:H13"/>
    <mergeCell ref="R15:Z15"/>
    <mergeCell ref="I11:K11"/>
    <mergeCell ref="L11:N11"/>
    <mergeCell ref="B16:D16"/>
    <mergeCell ref="R16:Z16"/>
    <mergeCell ref="R25:Y25"/>
    <mergeCell ref="R26:Y26"/>
    <mergeCell ref="R27:Y27"/>
    <mergeCell ref="F35:H35"/>
    <mergeCell ref="I35:K35"/>
    <mergeCell ref="L35:N35"/>
    <mergeCell ref="R35:Z35"/>
    <mergeCell ref="R36:Z36"/>
    <mergeCell ref="C37:E37"/>
    <mergeCell ref="R37:Y37"/>
    <mergeCell ref="C38:E38"/>
    <mergeCell ref="R38:Y38"/>
  </mergeCells>
  <printOptions horizontalCentered="1" verticalCentered="1"/>
  <pageMargins left="0" right="0.2362204724409449" top="0.15748031496062992" bottom="0.1968503937007874" header="0.15748031496062992" footer="0.1968503937007874"/>
  <pageSetup horizontalDpi="600" verticalDpi="600" orientation="landscape" paperSize="9" scale="80" r:id="rId3"/>
  <legacyDrawing r:id="rId2"/>
  <oleObjects>
    <oleObject progId="" shapeId="7735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SAGIS</cp:lastModifiedBy>
  <cp:lastPrinted>1999-10-18T09:15:15Z</cp:lastPrinted>
  <dcterms:created xsi:type="dcterms:W3CDTF">1997-12-22T12:29:04Z</dcterms:created>
  <dcterms:modified xsi:type="dcterms:W3CDTF">2000-04-20T08:05:41Z</dcterms:modified>
  <cp:category/>
  <cp:version/>
  <cp:contentType/>
  <cp:contentStatus/>
</cp:coreProperties>
</file>